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'Arkusz1'!$A$1:$H$225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<sst xmlns="http://schemas.openxmlformats.org/spreadsheetml/2006/main" count="392" uniqueCount="237">
  <si>
    <t>Załącznik Nr 1</t>
  </si>
  <si>
    <r>
      <t xml:space="preserve">              </t>
    </r>
    <r>
      <rPr>
        <sz val="12"/>
        <rFont val="Arial CE"/>
        <family val="2"/>
      </rPr>
      <t>wg działów, rozdziałów i paragrafów</t>
    </r>
  </si>
  <si>
    <t>w zł</t>
  </si>
  <si>
    <t>Dz.</t>
  </si>
  <si>
    <t>Rozdz.</t>
  </si>
  <si>
    <t xml:space="preserve">§ </t>
  </si>
  <si>
    <t>Treść</t>
  </si>
  <si>
    <t>Wskaź. wykon. kol.6:5</t>
  </si>
  <si>
    <t>Ogółem</t>
  </si>
  <si>
    <t xml:space="preserve"> - dochody własne</t>
  </si>
  <si>
    <t xml:space="preserve"> - dot.cel.na realiz.zad.zleconych</t>
  </si>
  <si>
    <t xml:space="preserve">   z zakresu admin.rządowej</t>
  </si>
  <si>
    <t xml:space="preserve">     - bieżące (§ 2010)</t>
  </si>
  <si>
    <t xml:space="preserve"> - dot.cel.na zadania własne </t>
  </si>
  <si>
    <t xml:space="preserve">     - bieżące (§ 2030)</t>
  </si>
  <si>
    <t xml:space="preserve">     - inwestycyjne (§ 6330)</t>
  </si>
  <si>
    <t xml:space="preserve"> - dofinansowanie własnych zadań inwestycyjnych (§ 6300)</t>
  </si>
  <si>
    <t xml:space="preserve"> - dotacje rozwojowe</t>
  </si>
  <si>
    <t xml:space="preserve">     - bieżące</t>
  </si>
  <si>
    <t xml:space="preserve">     - inwestycyjne</t>
  </si>
  <si>
    <t xml:space="preserve"> - subwencja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</si>
  <si>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</si>
  <si>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</si>
  <si>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</si>
  <si>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</si>
  <si>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</si>
  <si>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</si>
  <si>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01095</t>
  </si>
  <si>
    <t>Pozostała działalność</t>
  </si>
  <si>
    <t>0750</t>
  </si>
  <si>
    <t>Doch.z najmu i dzierż.skł.majatkowych Skarbu Państwa, jedn.samorz.teryt. lub innych jedn. zalicz.do sektora finan. publiczn. oraz innych umów o podobnym charakterze</t>
  </si>
  <si>
    <t>0770</t>
  </si>
  <si>
    <t>Wpłatyz tyt.odpłatn.nabycia prawa własności oraz prawa użytkowania wieczystego nieruchomości</t>
  </si>
  <si>
    <t>0920</t>
  </si>
  <si>
    <t>Pozostałe odsetki</t>
  </si>
  <si>
    <t>2010</t>
  </si>
  <si>
    <t>Dot.cel.otrz.z budż.pań.na realizację zadań bieżących z zakresu administracji rządowej oraz innych zadań zlec.gminie ustawami</t>
  </si>
  <si>
    <t>600</t>
  </si>
  <si>
    <t>Transport i łączność</t>
  </si>
  <si>
    <t>60016</t>
  </si>
  <si>
    <t>Drogi publiczne gminne</t>
  </si>
  <si>
    <t>6300</t>
  </si>
  <si>
    <t>6330</t>
  </si>
  <si>
    <t>Dotacje celowe otrzymane z budżetu państwa na realizację inwestycji i zakupów inwestycyjnych własnych gmin (związków gmin)</t>
  </si>
  <si>
    <t>60095</t>
  </si>
  <si>
    <t>0690</t>
  </si>
  <si>
    <t>Wpływy z różnych opłat</t>
  </si>
  <si>
    <t>700</t>
  </si>
  <si>
    <t>Gospodarka mieszkaniowa</t>
  </si>
  <si>
    <t>70005</t>
  </si>
  <si>
    <t>Gospodarka gruntami i nieruchom.</t>
  </si>
  <si>
    <t>0470</t>
  </si>
  <si>
    <t>Wpływy z opłat za zarząd, użytkowanie i użytkowanie wieczyste nieruchomości</t>
  </si>
  <si>
    <t>Doch.z najmu i dzierż.skł. majatkowych Skarbu Pańs., jedn.samorz.teryt. lub innych jedn.zalicz.do sektora finan. publiczn.oraz innych umów o podobnym charakterze</t>
  </si>
  <si>
    <t>750</t>
  </si>
  <si>
    <t>Administracja publiczna</t>
  </si>
  <si>
    <t>75011</t>
  </si>
  <si>
    <t>Urzędy wojewódzkie</t>
  </si>
  <si>
    <t>2360</t>
  </si>
  <si>
    <t>Doch.jedn.samorz.terytorialn.związane z</t>
  </si>
  <si>
    <t>realiz.zad.z zakr.admin.rząd.oraz innych zad.</t>
  </si>
  <si>
    <t>zleconych ustawami</t>
  </si>
  <si>
    <t>75023</t>
  </si>
  <si>
    <t>Urzędy gmin (miast i miast na praw.powiatu)</t>
  </si>
  <si>
    <t>0830</t>
  </si>
  <si>
    <t>Wpływy z usług</t>
  </si>
  <si>
    <t>0870</t>
  </si>
  <si>
    <t>Wpływy ze sprzedaży składników majątkow.</t>
  </si>
  <si>
    <t>75095</t>
  </si>
  <si>
    <t>751</t>
  </si>
  <si>
    <t>Urzędy naczel.organów władzy pań.</t>
  </si>
  <si>
    <t>kontr.i ochr.prawa oraz sądownict.</t>
  </si>
  <si>
    <t>75101</t>
  </si>
  <si>
    <t xml:space="preserve">Urzędy naczelnych organów władzy </t>
  </si>
  <si>
    <t>państwowej,kontroli i ochr.prawa oraz sądownictwa</t>
  </si>
  <si>
    <t>754</t>
  </si>
  <si>
    <t>Bezpiecz.publicz.i ochr.przeciwpoż.</t>
  </si>
  <si>
    <t>75412</t>
  </si>
  <si>
    <t>Ochotnicze straże pożarne</t>
  </si>
  <si>
    <t>2030</t>
  </si>
  <si>
    <t>756</t>
  </si>
  <si>
    <t xml:space="preserve">Dochody od osób prawnych, od osób </t>
  </si>
  <si>
    <t>fizyczn. i od innych jedn.nieposiadaj.</t>
  </si>
  <si>
    <t>osobowości prawnej oraz wydatki</t>
  </si>
  <si>
    <t>związane z ich poborem</t>
  </si>
  <si>
    <t>75601</t>
  </si>
  <si>
    <t>Wpływy z podat.doch.od osób fizycznych</t>
  </si>
  <si>
    <t>0350</t>
  </si>
  <si>
    <t>Podatek od działalności gospodarczej</t>
  </si>
  <si>
    <t>osób fizycz.,opłacany w formie karty podatk.</t>
  </si>
  <si>
    <t>0910</t>
  </si>
  <si>
    <t>75615</t>
  </si>
  <si>
    <t>Wpływy z podatku rolnego,podatku leśnego,</t>
  </si>
  <si>
    <t>0310</t>
  </si>
  <si>
    <t>Podatek od nieruchomości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</si>
  <si>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</si>
  <si>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</si>
  <si>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</si>
  <si>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</si>
  <si>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</si>
  <si>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</si>
  <si>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Odsetki od nietermin.wpł.z tyt.podat.i opłat</t>
  </si>
  <si>
    <t>75616</t>
  </si>
  <si>
    <t>podatku od spadków i darowizn, podatku</t>
  </si>
  <si>
    <t>od czynności cywilnoprawnych oraz</t>
  </si>
  <si>
    <t>podatków i opłat lokalnych od osób fizycz.</t>
  </si>
  <si>
    <t>0320</t>
  </si>
  <si>
    <t>Podatek rolny</t>
  </si>
  <si>
    <t>0360</t>
  </si>
  <si>
    <t>Podatek od spadków i darowizn</t>
  </si>
  <si>
    <t>0430</t>
  </si>
  <si>
    <t>Wpływy z opłaty targowej</t>
  </si>
  <si>
    <t>75618</t>
  </si>
  <si>
    <t>Wpł.z innych opłat stanowiących dochody</t>
  </si>
  <si>
    <t>jedn.samorządu terytorialn.na podst.ustaw</t>
  </si>
  <si>
    <t>0410</t>
  </si>
  <si>
    <t>Wpływy z opłaty skarbowej</t>
  </si>
  <si>
    <t>0480</t>
  </si>
  <si>
    <t>Wpływy z opłat za wydawanie zezwoleń na</t>
  </si>
  <si>
    <t>sprzedaż alkoholu</t>
  </si>
  <si>
    <t>75621</t>
  </si>
  <si>
    <t>Udziały gm. w podatk.stan.doch.budż.państ</t>
  </si>
  <si>
    <t>0010</t>
  </si>
  <si>
    <t>Podatek dochodowy od osób fizycznych</t>
  </si>
  <si>
    <t>0020</t>
  </si>
  <si>
    <t xml:space="preserve">Podatek dochodowy od osób prawnych </t>
  </si>
  <si>
    <t>758</t>
  </si>
  <si>
    <t>Różne rozliczenia</t>
  </si>
  <si>
    <t>75801</t>
  </si>
  <si>
    <t>Część oświat.subw.ogól.dla jednostek</t>
  </si>
  <si>
    <t>samorządu terytorialnego</t>
  </si>
  <si>
    <t>2920</t>
  </si>
  <si>
    <t>Subwencje ogólne z budżetu państwa</t>
  </si>
  <si>
    <t>75807</t>
  </si>
  <si>
    <t>Część wyrów.subwen.ogóln.dla gmin</t>
  </si>
  <si>
    <t>75814</t>
  </si>
  <si>
    <t>Różne rozliczenia finansowe</t>
  </si>
  <si>
    <t>75831</t>
  </si>
  <si>
    <t>Część równoważ.subwen.ogóln.dla gmin</t>
  </si>
  <si>
    <t>801</t>
  </si>
  <si>
    <t>Oświata i wychowanie</t>
  </si>
  <si>
    <t>80101</t>
  </si>
  <si>
    <t>Szkoły podstawowe</t>
  </si>
  <si>
    <t>Wpł.ze sprzedaży składników majątkow.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</si>
  <si>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</si>
  <si>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</si>
  <si>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</si>
  <si>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</si>
  <si>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</si>
  <si>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</si>
  <si>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</si>
  <si>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obsł. ekonomicz.-administr.szkół</t>
  </si>
  <si>
    <t>80195</t>
  </si>
  <si>
    <t>Dot.cel.otrz.z budż.państ.na realizację własnych zad.bieżących gmin</t>
  </si>
  <si>
    <t>2440</t>
  </si>
  <si>
    <t>852</t>
  </si>
  <si>
    <t>Pomoc społeczna</t>
  </si>
  <si>
    <t>85203</t>
  </si>
  <si>
    <t>Ośrodki wsparcia</t>
  </si>
  <si>
    <t>Dot.otrz.z fund.cel. na reazliz.zad. bież. jedn.sektora finans.publ.</t>
  </si>
  <si>
    <t>85212</t>
  </si>
  <si>
    <t>Świadcz.rodzinne,świadcz.z fund.alim.oraz skł.na ubezp.emeryt.i rent.z ubezp.społecz.</t>
  </si>
  <si>
    <t>85213</t>
  </si>
  <si>
    <t>Skład.na ubezpieczenia zdrowotne opłacane</t>
  </si>
  <si>
    <t>za osoby pobierające niektóre świadczenia</t>
  </si>
  <si>
    <t>z pom.społecz.oraz niektóre świad.rodzinne</t>
  </si>
  <si>
    <t>85214</t>
  </si>
  <si>
    <t>Zasiłki i pomoc w naturze oraz skł.na ubezp.emeryt.i rentowe</t>
  </si>
  <si>
    <t>85219</t>
  </si>
  <si>
    <t>Ośrodki pomocy społecznej</t>
  </si>
  <si>
    <t>2009</t>
  </si>
  <si>
    <t>85228</t>
  </si>
  <si>
    <t>Usługi opiekuńcze i specjalistyczne usł.opiek.</t>
  </si>
  <si>
    <t>85295</t>
  </si>
  <si>
    <t>Dotacje celowe otrzymane z budżetu państwa na realizację zadań bieżących z zakresu administracji rządowej oraz innych zadań zleconych gminie (związkom gmin) ustawami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</si>
  <si>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</si>
  <si>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</si>
  <si>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</si>
  <si>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</si>
  <si>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</si>
  <si>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</si>
  <si>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</si>
  <si>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</si>
  <si>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921</t>
  </si>
  <si>
    <t>Kultura i ochrona dziedzictwa narodowego</t>
  </si>
  <si>
    <t>92114</t>
  </si>
  <si>
    <t>Pozostałe instytucje kultury</t>
  </si>
  <si>
    <t xml:space="preserve">Dotacje rozwojowe </t>
  </si>
  <si>
    <t>Wpływy z tyt.pomocy finans.udziel.między jednost.samorz.terytor.na dofinans.włas.zadań.inwest.i zakup.inwest.</t>
  </si>
  <si>
    <t>0580</t>
  </si>
  <si>
    <t>6207</t>
  </si>
  <si>
    <t>75056</t>
  </si>
  <si>
    <t>752</t>
  </si>
  <si>
    <t>75212</t>
  </si>
  <si>
    <t>85216</t>
  </si>
  <si>
    <t>90095</t>
  </si>
  <si>
    <t>2710</t>
  </si>
  <si>
    <t>926</t>
  </si>
  <si>
    <t>92605</t>
  </si>
  <si>
    <t>2007</t>
  </si>
  <si>
    <t>92695</t>
  </si>
  <si>
    <t>Zadania w zakresie kultury fizycznej i sportu</t>
  </si>
  <si>
    <t>Kultura fizyczna i sport</t>
  </si>
  <si>
    <t>Wpł. z tyt.pom.fin.udzil.między jedn.sam.ter.na dofin. własnych zad.bież.</t>
  </si>
  <si>
    <t>Zasiłki stałe</t>
  </si>
  <si>
    <t>Grzywny i inne kary pieniężne od osób prawnych i innych jednostek organizacyjnych</t>
  </si>
  <si>
    <t>Dotacje celowe w ramach progr.finans.z udziałem śr.europ (…)</t>
  </si>
  <si>
    <t xml:space="preserve">Spis powszechny i inne </t>
  </si>
  <si>
    <t>Odsetki od nietermin.wpł.z tyt.podat.i opłat w podatkach i opłatach lokalnych</t>
  </si>
  <si>
    <t>2680</t>
  </si>
  <si>
    <t>Rekompensaty utraconych dochodów w podatkach i opłatach lokalnych</t>
  </si>
  <si>
    <t>0760</t>
  </si>
  <si>
    <t>Wpływy z tytułu odpłatnego nabycia praw a użytkowania wieczystego przysługującego osobom fizycznym w prawo własności</t>
  </si>
  <si>
    <t>6290</t>
  </si>
  <si>
    <t>Środki na dofinansowanie własnych inwestycji gmin (związków gmin), powiatów (związków powiatów), samorzadów województw, pozyskane z innych źródeł</t>
  </si>
  <si>
    <t>Realizacja dochodów budżetu Gminy Myszyniec w  2011 roku</t>
  </si>
  <si>
    <t>Plan dochodów na 2011 r.</t>
  </si>
  <si>
    <t>Wykonanie dochodów za 2011r.</t>
  </si>
  <si>
    <t>Dot.cel.otrzym.z tyt. pomocy finan.udzielanej między jednostkami samorz. teryt.na dofinan.własnych zadań inwestycyjnych i zakupów inwestycyjn.</t>
  </si>
  <si>
    <t>630</t>
  </si>
  <si>
    <t>Turystyka</t>
  </si>
  <si>
    <t>63003</t>
  </si>
  <si>
    <t>Zadania w zakresie upowszechniania turystyki</t>
  </si>
  <si>
    <t>Struktura 2011 kol 6</t>
  </si>
  <si>
    <t>Wpływy z tyt.odplatnego nabycia prawa własności oraz prawa uzytkow.wieczystego nieruchom.</t>
  </si>
  <si>
    <t>75108</t>
  </si>
  <si>
    <t>Wybory do Sejmu i Senatu</t>
  </si>
  <si>
    <t>6209</t>
  </si>
  <si>
    <t>0980</t>
  </si>
  <si>
    <t>90005</t>
  </si>
  <si>
    <t>90019</t>
  </si>
  <si>
    <t xml:space="preserve">Wpływy i wydatki zwiazane z gromadzeniem środków z opłat i kar za korzystanie ze środowiska </t>
  </si>
  <si>
    <t>92113</t>
  </si>
  <si>
    <t>Centra kultury i sztuki</t>
  </si>
  <si>
    <t>6208</t>
  </si>
  <si>
    <t>Wpływy z tyt. zwrotów wypłaconych świadczeń z funduszu alimentacyjnego</t>
  </si>
  <si>
    <t>Wpływy z podatku rolnego,podatku leśnego,podatku od czynności cywilnoprawnych,podatków i opłat lokaln.od osób prawnych i innych jedn.organizacyjnych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</si>
</sst>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0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5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49" fontId="21" fillId="0" borderId="13" xfId="0" applyNumberFormat="1" applyFont="1" applyBorder="1" applyAlignment="1">
      <alignment/>
    </xf>
    <xf numFmtId="0" fontId="22" fillId="0" borderId="14" xfId="0" applyFont="1" applyBorder="1" applyAlignment="1">
      <alignment/>
    </xf>
    <xf numFmtId="4" fontId="22" fillId="0" borderId="14" xfId="0" applyNumberFormat="1" applyFont="1" applyBorder="1" applyAlignment="1">
      <alignment/>
    </xf>
    <xf numFmtId="2" fontId="22" fillId="0" borderId="14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 wrapText="1"/>
    </xf>
    <xf numFmtId="49" fontId="22" fillId="0" borderId="14" xfId="0" applyNumberFormat="1" applyFont="1" applyBorder="1" applyAlignment="1">
      <alignment horizontal="right"/>
    </xf>
    <xf numFmtId="49" fontId="22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49" fontId="21" fillId="0" borderId="13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/>
    </xf>
    <xf numFmtId="49" fontId="22" fillId="0" borderId="13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4" fontId="18" fillId="0" borderId="0" xfId="0" applyNumberFormat="1" applyFont="1" applyAlignment="1">
      <alignment horizontal="center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9" fontId="25" fillId="0" borderId="13" xfId="0" applyNumberFormat="1" applyFont="1" applyBorder="1" applyAlignment="1">
      <alignment horizontal="right"/>
    </xf>
    <xf numFmtId="0" fontId="26" fillId="0" borderId="0" xfId="0" applyFont="1" applyAlignment="1">
      <alignment/>
    </xf>
    <xf numFmtId="2" fontId="21" fillId="0" borderId="15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49" fontId="21" fillId="0" borderId="13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2" fontId="21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4" xfId="0" applyNumberFormat="1" applyBorder="1" applyAlignment="1">
      <alignment wrapText="1"/>
    </xf>
    <xf numFmtId="49" fontId="21" fillId="0" borderId="16" xfId="0" applyNumberFormat="1" applyFont="1" applyFill="1" applyBorder="1" applyAlignment="1">
      <alignment horizontal="right"/>
    </xf>
    <xf numFmtId="49" fontId="2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wrapText="1"/>
    </xf>
    <xf numFmtId="4" fontId="0" fillId="0" borderId="0" xfId="0" applyNumberFormat="1" applyFill="1" applyAlignment="1">
      <alignment/>
    </xf>
    <xf numFmtId="2" fontId="21" fillId="0" borderId="16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22" fillId="0" borderId="14" xfId="0" applyNumberFormat="1" applyFont="1" applyFill="1" applyBorder="1" applyAlignment="1">
      <alignment horizontal="right"/>
    </xf>
    <xf numFmtId="49" fontId="22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4" fontId="22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0" fillId="0" borderId="0" xfId="0" applyFill="1" applyAlignment="1">
      <alignment vertical="top" wrapText="1"/>
    </xf>
    <xf numFmtId="49" fontId="22" fillId="0" borderId="14" xfId="0" applyNumberFormat="1" applyFont="1" applyFill="1" applyBorder="1" applyAlignment="1">
      <alignment horizontal="right"/>
    </xf>
    <xf numFmtId="49" fontId="22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4" fontId="22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49" fontId="21" fillId="0" borderId="13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2" fillId="0" borderId="14" xfId="0" applyNumberFormat="1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 wrapText="1"/>
    </xf>
    <xf numFmtId="2" fontId="22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2" fontId="21" fillId="0" borderId="15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 wrapText="1"/>
    </xf>
    <xf numFmtId="49" fontId="21" fillId="0" borderId="18" xfId="0" applyNumberFormat="1" applyFont="1" applyFill="1" applyBorder="1" applyAlignment="1">
      <alignment horizontal="right"/>
    </xf>
    <xf numFmtId="49" fontId="21" fillId="0" borderId="19" xfId="0" applyNumberFormat="1" applyFont="1" applyFill="1" applyBorder="1" applyAlignment="1">
      <alignment horizontal="center" vertical="top"/>
    </xf>
    <xf numFmtId="49" fontId="21" fillId="0" borderId="20" xfId="0" applyNumberFormat="1" applyFont="1" applyFill="1" applyBorder="1" applyAlignment="1">
      <alignment horizontal="right"/>
    </xf>
    <xf numFmtId="49" fontId="21" fillId="0" borderId="2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wrapText="1"/>
    </xf>
    <xf numFmtId="49" fontId="22" fillId="0" borderId="13" xfId="0" applyNumberFormat="1" applyFont="1" applyFill="1" applyBorder="1" applyAlignment="1">
      <alignment horizontal="right" vertical="top" wrapText="1"/>
    </xf>
    <xf numFmtId="0" fontId="24" fillId="0" borderId="13" xfId="0" applyFont="1" applyFill="1" applyBorder="1" applyAlignment="1">
      <alignment vertical="top" wrapText="1"/>
    </xf>
    <xf numFmtId="4" fontId="22" fillId="0" borderId="13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vertical="top" wrapText="1"/>
    </xf>
    <xf numFmtId="4" fontId="21" fillId="0" borderId="16" xfId="0" applyNumberFormat="1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2" fontId="21" fillId="0" borderId="13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2" fontId="21" fillId="0" borderId="15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 vertical="top"/>
    </xf>
    <xf numFmtId="4" fontId="21" fillId="0" borderId="20" xfId="0" applyNumberFormat="1" applyFont="1" applyFill="1" applyBorder="1" applyAlignment="1">
      <alignment vertical="top"/>
    </xf>
    <xf numFmtId="2" fontId="21" fillId="0" borderId="13" xfId="0" applyNumberFormat="1" applyFont="1" applyFill="1" applyBorder="1" applyAlignment="1">
      <alignment vertical="top"/>
    </xf>
    <xf numFmtId="49" fontId="25" fillId="0" borderId="13" xfId="0" applyNumberFormat="1" applyFont="1" applyFill="1" applyBorder="1" applyAlignment="1">
      <alignment horizontal="right"/>
    </xf>
    <xf numFmtId="49" fontId="25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2" fontId="21" fillId="0" borderId="16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9" fontId="25" fillId="0" borderId="1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49" fontId="21" fillId="0" borderId="15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 horizontal="right"/>
    </xf>
    <xf numFmtId="49" fontId="25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4" fontId="21" fillId="0" borderId="22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Border="1" applyAlignment="1">
      <alignment vertical="center" wrapText="1"/>
    </xf>
    <xf numFmtId="0" fontId="21" fillId="0" borderId="24" xfId="0" applyFont="1" applyBorder="1" applyAlignment="1">
      <alignment horizontal="center"/>
    </xf>
    <xf numFmtId="2" fontId="22" fillId="0" borderId="25" xfId="0" applyNumberFormat="1" applyFont="1" applyBorder="1" applyAlignment="1">
      <alignment/>
    </xf>
    <xf numFmtId="2" fontId="21" fillId="0" borderId="26" xfId="0" applyNumberFormat="1" applyFont="1" applyFill="1" applyBorder="1" applyAlignment="1">
      <alignment/>
    </xf>
    <xf numFmtId="2" fontId="22" fillId="0" borderId="25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5" xfId="0" applyNumberFormat="1" applyFont="1" applyFill="1" applyBorder="1" applyAlignment="1">
      <alignment/>
    </xf>
    <xf numFmtId="2" fontId="22" fillId="0" borderId="26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 vertical="top"/>
    </xf>
    <xf numFmtId="2" fontId="21" fillId="0" borderId="18" xfId="0" applyNumberFormat="1" applyFont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9" xfId="0" applyNumberFormat="1" applyFont="1" applyFill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25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2"/>
  <sheetViews>
    <sheetView showGridLines="0" tabSelected="1" view="pageBreakPreview" zoomScaleSheetLayoutView="100" zoomScalePageLayoutView="0" workbookViewId="0" topLeftCell="A147">
      <selection activeCell="O218" sqref="O218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4.875" style="1" customWidth="1"/>
    <col min="4" max="4" width="39.625" style="0" customWidth="1"/>
    <col min="5" max="5" width="14.625" style="20" customWidth="1"/>
    <col min="6" max="6" width="14.75390625" style="0" customWidth="1"/>
    <col min="7" max="7" width="13.75390625" style="0" customWidth="1"/>
    <col min="8" max="8" width="7.00390625" style="0" customWidth="1"/>
    <col min="9" max="9" width="2.75390625" style="0" customWidth="1"/>
    <col min="10" max="10" width="12.125" style="0" customWidth="1"/>
    <col min="11" max="11" width="2.125" style="0" customWidth="1"/>
    <col min="12" max="12" width="13.25390625" style="0" customWidth="1"/>
    <col min="13" max="13" width="14.375" style="0" customWidth="1"/>
    <col min="15" max="15" width="12.75390625" style="0" bestFit="1" customWidth="1"/>
  </cols>
  <sheetData>
    <row r="1" ht="12.75">
      <c r="G1" t="s">
        <v>0</v>
      </c>
    </row>
    <row r="3" spans="1:8" ht="18">
      <c r="A3" s="136" t="s">
        <v>215</v>
      </c>
      <c r="B3" s="136"/>
      <c r="C3" s="136"/>
      <c r="D3" s="136"/>
      <c r="E3" s="136"/>
      <c r="F3" s="136"/>
      <c r="G3" s="136"/>
      <c r="H3" s="136"/>
    </row>
    <row r="4" spans="1:8" ht="18">
      <c r="A4" s="2"/>
      <c r="B4" s="2"/>
      <c r="C4" s="3"/>
      <c r="D4" s="4" t="s">
        <v>1</v>
      </c>
      <c r="E4" s="38"/>
      <c r="F4" s="2"/>
      <c r="G4" s="5"/>
      <c r="H4" s="2"/>
    </row>
    <row r="5" spans="1:8" ht="14.25" customHeight="1">
      <c r="A5" s="2"/>
      <c r="B5" s="2"/>
      <c r="C5" s="3"/>
      <c r="D5" s="4"/>
      <c r="E5" s="38"/>
      <c r="F5" s="2"/>
      <c r="G5" s="5"/>
      <c r="H5" s="2"/>
    </row>
    <row r="6" ht="12.75">
      <c r="H6" t="s">
        <v>2</v>
      </c>
    </row>
    <row r="7" spans="1:8" s="10" customFormat="1" ht="51">
      <c r="A7" s="6" t="s">
        <v>3</v>
      </c>
      <c r="B7" s="6" t="s">
        <v>4</v>
      </c>
      <c r="C7" s="7" t="s">
        <v>5</v>
      </c>
      <c r="D7" s="6" t="s">
        <v>6</v>
      </c>
      <c r="E7" s="39" t="s">
        <v>216</v>
      </c>
      <c r="F7" s="9" t="s">
        <v>217</v>
      </c>
      <c r="G7" s="8" t="s">
        <v>7</v>
      </c>
      <c r="H7" s="139" t="s">
        <v>223</v>
      </c>
    </row>
    <row r="8" spans="1:8" ht="14.25">
      <c r="A8" s="11">
        <v>1</v>
      </c>
      <c r="B8" s="11">
        <v>2</v>
      </c>
      <c r="C8" s="12">
        <v>3</v>
      </c>
      <c r="D8" s="11">
        <v>4</v>
      </c>
      <c r="E8" s="40">
        <v>5</v>
      </c>
      <c r="F8" s="11">
        <v>6</v>
      </c>
      <c r="G8" s="11">
        <v>7</v>
      </c>
      <c r="H8" s="140">
        <v>8</v>
      </c>
    </row>
    <row r="9" spans="1:8" ht="15">
      <c r="A9" s="13"/>
      <c r="B9" s="13"/>
      <c r="C9" s="14"/>
      <c r="D9" s="15" t="s">
        <v>8</v>
      </c>
      <c r="E9" s="16">
        <f>SUM(E31,E38,E49,E58,E75,E84,E90,E122,E132,E158,E194,E197,E210,E81,E216,E46)</f>
        <v>41636490.870000005</v>
      </c>
      <c r="F9" s="16">
        <f>SUM(F31,F38,F49,F58,F75,F84,F90,F122,F132,F158,F194,F197,F210,F81,F216,F46)</f>
        <v>36435823.019999996</v>
      </c>
      <c r="G9" s="17">
        <f>SUM(F9/E9)*100</f>
        <v>87.50935119331297</v>
      </c>
      <c r="H9" s="141">
        <v>100</v>
      </c>
    </row>
    <row r="10" spans="1:15" ht="14.25">
      <c r="A10" s="13"/>
      <c r="B10" s="13"/>
      <c r="C10" s="14"/>
      <c r="D10" s="13" t="s">
        <v>9</v>
      </c>
      <c r="E10" s="49">
        <v>6113065</v>
      </c>
      <c r="F10" s="49">
        <v>6015669.18</v>
      </c>
      <c r="G10" s="50">
        <f>F10/E10*100</f>
        <v>98.40675962058313</v>
      </c>
      <c r="H10" s="142">
        <f>SUM(F10/$F$9)*100</f>
        <v>16.510315072882907</v>
      </c>
      <c r="I10" s="20"/>
      <c r="J10" s="20"/>
      <c r="K10" s="20"/>
      <c r="L10" s="20"/>
      <c r="M10" s="20"/>
      <c r="O10" s="20"/>
    </row>
    <row r="11" spans="1:11" ht="7.5" customHeight="1">
      <c r="A11" s="13"/>
      <c r="B11" s="13"/>
      <c r="C11" s="14"/>
      <c r="D11" s="13"/>
      <c r="E11" s="49"/>
      <c r="F11" s="49"/>
      <c r="G11" s="50"/>
      <c r="H11" s="142"/>
      <c r="J11" s="20"/>
      <c r="K11" s="20"/>
    </row>
    <row r="12" spans="1:11" ht="14.25">
      <c r="A12" s="13"/>
      <c r="B12" s="13"/>
      <c r="C12" s="14"/>
      <c r="D12" s="13" t="s">
        <v>10</v>
      </c>
      <c r="E12" s="49"/>
      <c r="F12" s="49"/>
      <c r="G12" s="50"/>
      <c r="H12" s="142"/>
      <c r="J12" s="20"/>
      <c r="K12" s="20"/>
    </row>
    <row r="13" spans="1:13" ht="14.25">
      <c r="A13" s="13"/>
      <c r="B13" s="13"/>
      <c r="C13" s="14"/>
      <c r="D13" s="13" t="s">
        <v>11</v>
      </c>
      <c r="E13" s="49"/>
      <c r="F13" s="49"/>
      <c r="G13" s="50"/>
      <c r="H13" s="142"/>
      <c r="J13" s="20"/>
      <c r="K13" s="20"/>
      <c r="L13" s="20"/>
      <c r="M13" s="20"/>
    </row>
    <row r="14" spans="1:13" ht="14.25">
      <c r="A14" s="13"/>
      <c r="B14" s="13"/>
      <c r="C14" s="14"/>
      <c r="D14" s="13" t="s">
        <v>12</v>
      </c>
      <c r="E14" s="49">
        <f>E37+E60+E78++E160+E167+E174+E188+E80+E192+E70+E83</f>
        <v>6126867.87</v>
      </c>
      <c r="F14" s="49">
        <f>F37+F60+F78++F160+F167+F174+F188+F80+F192+F70+F83</f>
        <v>6126557.33</v>
      </c>
      <c r="G14" s="50">
        <f>F14/E14*100</f>
        <v>99.99493150486367</v>
      </c>
      <c r="H14" s="142">
        <f>SUM(F14/$F$9)*100</f>
        <v>16.81465333344349</v>
      </c>
      <c r="J14" s="20"/>
      <c r="K14" s="20"/>
      <c r="L14" s="20"/>
      <c r="M14" s="20"/>
    </row>
    <row r="15" spans="1:8" ht="7.5" customHeight="1">
      <c r="A15" s="13"/>
      <c r="B15" s="13"/>
      <c r="C15" s="14"/>
      <c r="D15" s="13"/>
      <c r="E15" s="49"/>
      <c r="F15" s="49"/>
      <c r="G15" s="50"/>
      <c r="H15" s="142"/>
    </row>
    <row r="16" spans="1:8" ht="7.5" customHeight="1">
      <c r="A16" s="13"/>
      <c r="B16" s="13"/>
      <c r="C16" s="14"/>
      <c r="D16" s="13"/>
      <c r="E16" s="49"/>
      <c r="F16" s="49"/>
      <c r="G16" s="50"/>
      <c r="H16" s="142"/>
    </row>
    <row r="17" spans="1:12" ht="14.25">
      <c r="A17" s="13"/>
      <c r="B17" s="13"/>
      <c r="C17" s="14"/>
      <c r="D17" s="13" t="s">
        <v>13</v>
      </c>
      <c r="E17" s="49"/>
      <c r="F17" s="49"/>
      <c r="G17" s="50"/>
      <c r="H17" s="142"/>
      <c r="L17" s="20"/>
    </row>
    <row r="18" spans="1:12" ht="14.25">
      <c r="A18" s="13"/>
      <c r="B18" s="13"/>
      <c r="C18" s="14"/>
      <c r="D18" s="13" t="s">
        <v>14</v>
      </c>
      <c r="E18" s="49">
        <f>E177+E182+E193+E196+E175+E180</f>
        <v>718083</v>
      </c>
      <c r="F18" s="49">
        <f>F177+F182+F193+F196+F175+F180</f>
        <v>686865.22</v>
      </c>
      <c r="G18" s="50">
        <f>F18/E18*100</f>
        <v>95.65262232917364</v>
      </c>
      <c r="H18" s="142">
        <f>SUM(F18/F9)*100</f>
        <v>1.8851371070250633</v>
      </c>
      <c r="J18" s="21"/>
      <c r="K18" s="20"/>
      <c r="L18" s="20"/>
    </row>
    <row r="19" spans="1:12" ht="14.25">
      <c r="A19" s="13"/>
      <c r="B19" s="13"/>
      <c r="C19" s="14"/>
      <c r="D19" s="13" t="s">
        <v>15</v>
      </c>
      <c r="E19" s="49">
        <f>E43+E139</f>
        <v>2187888</v>
      </c>
      <c r="F19" s="49">
        <f>F43+F139</f>
        <v>158822.32</v>
      </c>
      <c r="G19" s="50">
        <f>F19/E19*100</f>
        <v>7.259161346467462</v>
      </c>
      <c r="H19" s="142">
        <f>SUM(F19/$F$9)*100</f>
        <v>0.4358960683084359</v>
      </c>
      <c r="J19" s="21"/>
      <c r="K19" s="20"/>
      <c r="L19" s="20"/>
    </row>
    <row r="20" spans="1:11" ht="6" customHeight="1">
      <c r="A20" s="13"/>
      <c r="B20" s="13"/>
      <c r="C20" s="14"/>
      <c r="D20" s="13"/>
      <c r="E20" s="49"/>
      <c r="F20" s="49"/>
      <c r="G20" s="50"/>
      <c r="H20" s="142"/>
      <c r="J20" s="20"/>
      <c r="K20" s="21"/>
    </row>
    <row r="21" spans="1:11" ht="3.75" customHeight="1">
      <c r="A21" s="13"/>
      <c r="B21" s="13"/>
      <c r="C21" s="14"/>
      <c r="D21" s="13"/>
      <c r="E21" s="49"/>
      <c r="F21" s="49"/>
      <c r="G21" s="50"/>
      <c r="H21" s="142"/>
      <c r="J21" s="20"/>
      <c r="K21" s="21"/>
    </row>
    <row r="22" spans="1:11" ht="5.25" customHeight="1">
      <c r="A22" s="13"/>
      <c r="B22" s="13"/>
      <c r="C22" s="14"/>
      <c r="D22" s="13"/>
      <c r="E22" s="49"/>
      <c r="F22" s="49"/>
      <c r="G22" s="50"/>
      <c r="H22" s="142"/>
      <c r="J22" s="20"/>
      <c r="K22" s="21"/>
    </row>
    <row r="23" spans="1:11" ht="28.5">
      <c r="A23" s="13"/>
      <c r="B23" s="13"/>
      <c r="C23" s="14"/>
      <c r="D23" s="22" t="s">
        <v>16</v>
      </c>
      <c r="E23" s="49">
        <f>E86+E42</f>
        <v>140000</v>
      </c>
      <c r="F23" s="49">
        <f>F86+F42</f>
        <v>109000</v>
      </c>
      <c r="G23" s="50">
        <f>F23/E23*100</f>
        <v>77.85714285714286</v>
      </c>
      <c r="H23" s="142">
        <f>SUM(F23/F9)*100</f>
        <v>0.2991561352687677</v>
      </c>
      <c r="J23" s="21"/>
      <c r="K23" s="20"/>
    </row>
    <row r="24" spans="1:8" ht="4.5" customHeight="1">
      <c r="A24" s="13"/>
      <c r="B24" s="13"/>
      <c r="C24" s="14"/>
      <c r="D24" s="13"/>
      <c r="E24" s="49"/>
      <c r="F24" s="49"/>
      <c r="G24" s="50"/>
      <c r="H24" s="142"/>
    </row>
    <row r="25" spans="1:8" ht="14.25">
      <c r="A25" s="13"/>
      <c r="B25" s="13"/>
      <c r="C25" s="14"/>
      <c r="D25" s="13" t="s">
        <v>17</v>
      </c>
      <c r="E25" s="49"/>
      <c r="F25" s="49"/>
      <c r="G25" s="50"/>
      <c r="H25" s="142"/>
    </row>
    <row r="26" spans="1:8" ht="14.25">
      <c r="A26" s="13"/>
      <c r="B26" s="13"/>
      <c r="C26" s="14"/>
      <c r="D26" s="13" t="s">
        <v>18</v>
      </c>
      <c r="E26" s="49">
        <f>E218+E219+E190+E191+E154+E155</f>
        <v>388583</v>
      </c>
      <c r="F26" s="49">
        <f>F218+F219+F190+F191+F154+F155</f>
        <v>187929.71000000002</v>
      </c>
      <c r="G26" s="50">
        <f>F26/E26*100</f>
        <v>48.362823386509454</v>
      </c>
      <c r="H26" s="142">
        <f>SUM(F26/$F$9)*100</f>
        <v>0.5157828050071587</v>
      </c>
    </row>
    <row r="27" spans="1:8" ht="14.25">
      <c r="A27" s="13"/>
      <c r="B27" s="13"/>
      <c r="C27" s="14"/>
      <c r="D27" s="13" t="s">
        <v>19</v>
      </c>
      <c r="E27" s="49">
        <f>E224+E214+E41+E156+E157+E200+E203+E215+E48</f>
        <v>9688749</v>
      </c>
      <c r="F27" s="49">
        <f>F224+F214+F41+F156+F157+F200+F203+F215+F48</f>
        <v>6877724.259999999</v>
      </c>
      <c r="G27" s="50">
        <f>F27/E27*100</f>
        <v>70.98671108106937</v>
      </c>
      <c r="H27" s="142">
        <f>SUM(F27/F9)*100</f>
        <v>18.876269807943533</v>
      </c>
    </row>
    <row r="28" spans="1:8" ht="5.25" customHeight="1">
      <c r="A28" s="13"/>
      <c r="B28" s="13"/>
      <c r="C28" s="14"/>
      <c r="D28" s="13"/>
      <c r="E28" s="49"/>
      <c r="F28" s="49"/>
      <c r="G28" s="50"/>
      <c r="H28" s="142"/>
    </row>
    <row r="29" spans="1:8" ht="14.25">
      <c r="A29" s="13"/>
      <c r="B29" s="13"/>
      <c r="C29" s="14"/>
      <c r="D29" s="13" t="s">
        <v>20</v>
      </c>
      <c r="E29" s="49">
        <f>E125+E127+E131</f>
        <v>16273255</v>
      </c>
      <c r="F29" s="49">
        <f>F125+F127+F131</f>
        <v>16273255</v>
      </c>
      <c r="G29" s="50">
        <f>F29/E29*100</f>
        <v>100</v>
      </c>
      <c r="H29" s="142">
        <f>SUM(F29/F9)*100</f>
        <v>44.66278967012065</v>
      </c>
    </row>
    <row r="30" spans="1:8" ht="3" customHeight="1">
      <c r="A30" s="13"/>
      <c r="B30" s="13"/>
      <c r="C30" s="14"/>
      <c r="D30" s="13"/>
      <c r="E30" s="49"/>
      <c r="F30" s="49"/>
      <c r="G30" s="50"/>
      <c r="H30" s="142"/>
    </row>
    <row r="31" spans="1:8" ht="15">
      <c r="A31" s="23" t="s">
        <v>21</v>
      </c>
      <c r="B31" s="15"/>
      <c r="C31" s="24"/>
      <c r="D31" s="25" t="s">
        <v>22</v>
      </c>
      <c r="E31" s="66">
        <f>E32+E34</f>
        <v>774339.87</v>
      </c>
      <c r="F31" s="66">
        <f>F32+F34</f>
        <v>695816.4500000001</v>
      </c>
      <c r="G31" s="90">
        <f>F31/E31*100</f>
        <v>89.85930816141497</v>
      </c>
      <c r="H31" s="143">
        <f>SUM(F31/F9)*100</f>
        <v>1.9097042205360897</v>
      </c>
    </row>
    <row r="32" spans="1:8" s="51" customFormat="1" ht="14.25">
      <c r="A32" s="46"/>
      <c r="B32" s="53" t="s">
        <v>23</v>
      </c>
      <c r="C32" s="54"/>
      <c r="D32" s="55" t="s">
        <v>24</v>
      </c>
      <c r="E32" s="56">
        <f>E33</f>
        <v>90000</v>
      </c>
      <c r="F32" s="56">
        <f>F33</f>
        <v>7700</v>
      </c>
      <c r="G32" s="57">
        <f>F32/E32*100</f>
        <v>8.555555555555555</v>
      </c>
      <c r="H32" s="144">
        <f>SUM(F32/F9)*100</f>
        <v>0.021133048087793684</v>
      </c>
    </row>
    <row r="33" spans="1:13" s="51" customFormat="1" ht="51">
      <c r="A33" s="46"/>
      <c r="B33" s="46"/>
      <c r="C33" s="58" t="s">
        <v>213</v>
      </c>
      <c r="D33" s="59" t="s">
        <v>214</v>
      </c>
      <c r="E33" s="49">
        <v>90000</v>
      </c>
      <c r="F33" s="49">
        <v>7700</v>
      </c>
      <c r="G33" s="50">
        <f>F33/E33*100</f>
        <v>8.555555555555555</v>
      </c>
      <c r="H33" s="142">
        <f>SUM(F33/F9)*100</f>
        <v>0.021133048087793684</v>
      </c>
      <c r="M33" s="60"/>
    </row>
    <row r="34" spans="1:8" s="51" customFormat="1" ht="15" customHeight="1">
      <c r="A34" s="46"/>
      <c r="B34" s="53" t="s">
        <v>27</v>
      </c>
      <c r="C34" s="54"/>
      <c r="D34" s="55" t="s">
        <v>28</v>
      </c>
      <c r="E34" s="56">
        <f>SUM(E35:E37)</f>
        <v>684339.87</v>
      </c>
      <c r="F34" s="56">
        <f>SUM(F35:F37)</f>
        <v>688116.4500000001</v>
      </c>
      <c r="G34" s="61">
        <f>F34/E34*100</f>
        <v>100.55185736876619</v>
      </c>
      <c r="H34" s="145">
        <f>SUM(F34/F9)*100</f>
        <v>1.8885711724482959</v>
      </c>
    </row>
    <row r="35" spans="1:8" s="51" customFormat="1" ht="63" customHeight="1">
      <c r="A35" s="46"/>
      <c r="B35" s="46"/>
      <c r="C35" s="58" t="s">
        <v>29</v>
      </c>
      <c r="D35" s="62" t="s">
        <v>30</v>
      </c>
      <c r="E35" s="49">
        <v>6546</v>
      </c>
      <c r="F35" s="49">
        <v>6545.14</v>
      </c>
      <c r="G35" s="50">
        <f>F35/E35*100</f>
        <v>99.98686220592728</v>
      </c>
      <c r="H35" s="142">
        <f>SUM(F35/F9)*100</f>
        <v>0.01796347511186259</v>
      </c>
    </row>
    <row r="36" spans="1:8" s="51" customFormat="1" ht="38.25">
      <c r="A36" s="46"/>
      <c r="B36" s="46"/>
      <c r="C36" s="58" t="s">
        <v>31</v>
      </c>
      <c r="D36" s="62" t="s">
        <v>32</v>
      </c>
      <c r="E36" s="49">
        <v>0</v>
      </c>
      <c r="F36" s="49">
        <v>3834</v>
      </c>
      <c r="G36" s="50">
        <v>0</v>
      </c>
      <c r="H36" s="142">
        <f>SUM(F36/F9)*100</f>
        <v>0.010522611216701427</v>
      </c>
    </row>
    <row r="37" spans="1:8" s="51" customFormat="1" ht="38.25">
      <c r="A37" s="46"/>
      <c r="B37" s="46"/>
      <c r="C37" s="58" t="s">
        <v>35</v>
      </c>
      <c r="D37" s="62" t="s">
        <v>36</v>
      </c>
      <c r="E37" s="49">
        <v>677793.87</v>
      </c>
      <c r="F37" s="49">
        <v>677737.31</v>
      </c>
      <c r="G37" s="50">
        <f>F37/E37*100</f>
        <v>99.99165528009276</v>
      </c>
      <c r="H37" s="142">
        <f>SUM(F37/F9)*100</f>
        <v>1.860085086119732</v>
      </c>
    </row>
    <row r="38" spans="1:8" s="51" customFormat="1" ht="15">
      <c r="A38" s="63" t="s">
        <v>37</v>
      </c>
      <c r="B38" s="63"/>
      <c r="C38" s="64"/>
      <c r="D38" s="65" t="s">
        <v>38</v>
      </c>
      <c r="E38" s="66">
        <f>E39+E44</f>
        <v>4311204</v>
      </c>
      <c r="F38" s="66">
        <f>F39+F44</f>
        <v>4645319.93</v>
      </c>
      <c r="G38" s="67">
        <f>F38/E38*100</f>
        <v>107.7499447950039</v>
      </c>
      <c r="H38" s="146">
        <f>SUM(F38/F9)*100</f>
        <v>12.749320709594336</v>
      </c>
    </row>
    <row r="39" spans="1:8" s="51" customFormat="1" ht="14.25">
      <c r="A39" s="46"/>
      <c r="B39" s="53" t="s">
        <v>39</v>
      </c>
      <c r="C39" s="54"/>
      <c r="D39" s="55" t="s">
        <v>40</v>
      </c>
      <c r="E39" s="56">
        <f>SUM(E40:E43)</f>
        <v>4243977</v>
      </c>
      <c r="F39" s="56">
        <f>SUM(F40:F43)</f>
        <v>4574342.93</v>
      </c>
      <c r="G39" s="61">
        <f>F39/E39*100</f>
        <v>107.78434779453328</v>
      </c>
      <c r="H39" s="145">
        <f>SUM(F39/F9)*100</f>
        <v>12.554520663603771</v>
      </c>
    </row>
    <row r="40" spans="1:8" s="51" customFormat="1" ht="25.5">
      <c r="A40" s="46"/>
      <c r="B40" s="46"/>
      <c r="C40" s="47" t="s">
        <v>189</v>
      </c>
      <c r="D40" s="59" t="s">
        <v>205</v>
      </c>
      <c r="E40" s="49">
        <v>26644</v>
      </c>
      <c r="F40" s="49">
        <v>26644.8</v>
      </c>
      <c r="G40" s="50">
        <f>F40/E40*100</f>
        <v>100.00300255216933</v>
      </c>
      <c r="H40" s="142">
        <f>SUM(F40/F9)*100</f>
        <v>0.07312803112852534</v>
      </c>
    </row>
    <row r="41" spans="1:8" s="51" customFormat="1" ht="25.5">
      <c r="A41" s="46"/>
      <c r="B41" s="46"/>
      <c r="C41" s="47" t="s">
        <v>190</v>
      </c>
      <c r="D41" s="59" t="s">
        <v>206</v>
      </c>
      <c r="E41" s="49">
        <v>2201945</v>
      </c>
      <c r="F41" s="49">
        <v>4508698.13</v>
      </c>
      <c r="G41" s="50">
        <f>F41/E41*100</f>
        <v>204.75979781511344</v>
      </c>
      <c r="H41" s="142">
        <f>SUM(F41/F9)*100</f>
        <v>12.374355116186422</v>
      </c>
    </row>
    <row r="42" spans="1:8" s="51" customFormat="1" ht="51">
      <c r="A42" s="46"/>
      <c r="B42" s="46"/>
      <c r="C42" s="58" t="s">
        <v>41</v>
      </c>
      <c r="D42" s="59" t="s">
        <v>218</v>
      </c>
      <c r="E42" s="49">
        <v>70000</v>
      </c>
      <c r="F42" s="49">
        <v>39000</v>
      </c>
      <c r="G42" s="50">
        <f aca="true" t="shared" si="0" ref="G42:G52">F42/E42*100</f>
        <v>55.714285714285715</v>
      </c>
      <c r="H42" s="142">
        <f>SUM(F42/F9)*100</f>
        <v>0.10703751628882514</v>
      </c>
    </row>
    <row r="43" spans="1:8" s="51" customFormat="1" ht="51">
      <c r="A43" s="46"/>
      <c r="B43" s="46"/>
      <c r="C43" s="58" t="s">
        <v>42</v>
      </c>
      <c r="D43" s="68" t="s">
        <v>43</v>
      </c>
      <c r="E43" s="49">
        <v>1945388</v>
      </c>
      <c r="F43" s="49">
        <v>0</v>
      </c>
      <c r="G43" s="50">
        <f t="shared" si="0"/>
        <v>0</v>
      </c>
      <c r="H43" s="142">
        <f>SUM(F43/$F$9)*100</f>
        <v>0</v>
      </c>
    </row>
    <row r="44" spans="1:8" s="51" customFormat="1" ht="14.25">
      <c r="A44" s="46"/>
      <c r="B44" s="53" t="s">
        <v>44</v>
      </c>
      <c r="C44" s="54"/>
      <c r="D44" s="55" t="s">
        <v>28</v>
      </c>
      <c r="E44" s="56">
        <f>SUM(E45:E45)</f>
        <v>67227</v>
      </c>
      <c r="F44" s="56">
        <f>SUM(F45:F45)</f>
        <v>70977</v>
      </c>
      <c r="G44" s="61">
        <v>0</v>
      </c>
      <c r="H44" s="145">
        <f aca="true" t="shared" si="1" ref="H44:H100">SUM(F44/$F$9)*100</f>
        <v>0.19480004599056264</v>
      </c>
    </row>
    <row r="45" spans="1:8" s="51" customFormat="1" ht="14.25">
      <c r="A45" s="46"/>
      <c r="B45" s="46"/>
      <c r="C45" s="47" t="s">
        <v>45</v>
      </c>
      <c r="D45" s="48" t="s">
        <v>46</v>
      </c>
      <c r="E45" s="49">
        <v>67227</v>
      </c>
      <c r="F45" s="49">
        <v>70977</v>
      </c>
      <c r="G45" s="50">
        <f t="shared" si="0"/>
        <v>105.57811593556161</v>
      </c>
      <c r="H45" s="142">
        <f t="shared" si="1"/>
        <v>0.19480004599056264</v>
      </c>
    </row>
    <row r="46" spans="1:8" s="73" customFormat="1" ht="15">
      <c r="A46" s="69" t="s">
        <v>219</v>
      </c>
      <c r="B46" s="69"/>
      <c r="C46" s="70"/>
      <c r="D46" s="71" t="s">
        <v>220</v>
      </c>
      <c r="E46" s="72">
        <f>E47</f>
        <v>1169013</v>
      </c>
      <c r="F46" s="72">
        <f>F47</f>
        <v>0</v>
      </c>
      <c r="G46" s="67">
        <f>F46/E46*100</f>
        <v>0</v>
      </c>
      <c r="H46" s="146">
        <f>SUM(F46/$F$9)*100</f>
        <v>0</v>
      </c>
    </row>
    <row r="47" spans="1:8" s="78" customFormat="1" ht="14.25">
      <c r="A47" s="74"/>
      <c r="B47" s="74" t="s">
        <v>221</v>
      </c>
      <c r="C47" s="75"/>
      <c r="D47" s="76" t="s">
        <v>222</v>
      </c>
      <c r="E47" s="77">
        <f>E48</f>
        <v>1169013</v>
      </c>
      <c r="F47" s="77">
        <f>F48</f>
        <v>0</v>
      </c>
      <c r="G47" s="50">
        <f>F47/E47*100</f>
        <v>0</v>
      </c>
      <c r="H47" s="142">
        <f>SUM(F47/$F$9)*100</f>
        <v>0</v>
      </c>
    </row>
    <row r="48" spans="1:8" s="51" customFormat="1" ht="25.5">
      <c r="A48" s="46"/>
      <c r="B48" s="46"/>
      <c r="C48" s="47" t="s">
        <v>190</v>
      </c>
      <c r="D48" s="59" t="s">
        <v>206</v>
      </c>
      <c r="E48" s="49">
        <v>1169013</v>
      </c>
      <c r="F48" s="49">
        <v>0</v>
      </c>
      <c r="G48" s="50">
        <f>F48/E48*100</f>
        <v>0</v>
      </c>
      <c r="H48" s="142">
        <f>SUM(F48/$F$9)*100</f>
        <v>0</v>
      </c>
    </row>
    <row r="49" spans="1:8" s="68" customFormat="1" ht="15">
      <c r="A49" s="79" t="s">
        <v>47</v>
      </c>
      <c r="B49" s="79"/>
      <c r="C49" s="79"/>
      <c r="D49" s="80" t="s">
        <v>48</v>
      </c>
      <c r="E49" s="81">
        <f>E50</f>
        <v>216805</v>
      </c>
      <c r="F49" s="81">
        <f>F50</f>
        <v>226101.04</v>
      </c>
      <c r="G49" s="82">
        <f t="shared" si="0"/>
        <v>104.28774244136436</v>
      </c>
      <c r="H49" s="147">
        <f t="shared" si="1"/>
        <v>0.6205459936389822</v>
      </c>
    </row>
    <row r="50" spans="1:8" s="51" customFormat="1" ht="14.25">
      <c r="A50" s="46"/>
      <c r="B50" s="53" t="s">
        <v>49</v>
      </c>
      <c r="C50" s="53"/>
      <c r="D50" s="55" t="s">
        <v>50</v>
      </c>
      <c r="E50" s="56">
        <f>SUM(E51:E57)</f>
        <v>216805</v>
      </c>
      <c r="F50" s="56">
        <f>SUM(F51:F57)</f>
        <v>226101.04</v>
      </c>
      <c r="G50" s="57">
        <f t="shared" si="0"/>
        <v>104.28774244136436</v>
      </c>
      <c r="H50" s="144">
        <f t="shared" si="1"/>
        <v>0.6205459936389822</v>
      </c>
    </row>
    <row r="51" spans="1:8" s="51" customFormat="1" ht="17.25" customHeight="1">
      <c r="A51" s="46"/>
      <c r="B51" s="46"/>
      <c r="C51" s="58" t="s">
        <v>51</v>
      </c>
      <c r="D51" s="137" t="s">
        <v>52</v>
      </c>
      <c r="E51" s="83"/>
      <c r="F51" s="83"/>
      <c r="G51" s="50"/>
      <c r="H51" s="142"/>
    </row>
    <row r="52" spans="1:8" s="51" customFormat="1" ht="12" customHeight="1">
      <c r="A52" s="46"/>
      <c r="B52" s="46"/>
      <c r="C52" s="47"/>
      <c r="D52" s="138"/>
      <c r="E52" s="49">
        <v>9495</v>
      </c>
      <c r="F52" s="49">
        <v>9508.25</v>
      </c>
      <c r="G52" s="50">
        <f t="shared" si="0"/>
        <v>100.13954713006845</v>
      </c>
      <c r="H52" s="142">
        <f t="shared" si="1"/>
        <v>0.02609588369880056</v>
      </c>
    </row>
    <row r="53" spans="1:8" s="51" customFormat="1" ht="13.5" customHeight="1">
      <c r="A53" s="46"/>
      <c r="B53" s="46"/>
      <c r="C53" s="47" t="s">
        <v>45</v>
      </c>
      <c r="D53" s="84" t="s">
        <v>46</v>
      </c>
      <c r="E53" s="49">
        <v>1098</v>
      </c>
      <c r="F53" s="49">
        <v>1098</v>
      </c>
      <c r="G53" s="50">
        <f>F53/E53*100</f>
        <v>100</v>
      </c>
      <c r="H53" s="142">
        <f>SUM(F53/$F$9)*100</f>
        <v>0.0030135177662853853</v>
      </c>
    </row>
    <row r="54" spans="1:8" s="51" customFormat="1" ht="51" customHeight="1">
      <c r="A54" s="46"/>
      <c r="B54" s="46"/>
      <c r="C54" s="58" t="s">
        <v>29</v>
      </c>
      <c r="D54" s="59" t="s">
        <v>53</v>
      </c>
      <c r="E54" s="49">
        <v>181261</v>
      </c>
      <c r="F54" s="49">
        <v>192319.51</v>
      </c>
      <c r="G54" s="50">
        <f aca="true" t="shared" si="2" ref="G54:G60">F54/E54*100</f>
        <v>106.10087663645243</v>
      </c>
      <c r="H54" s="142">
        <f t="shared" si="1"/>
        <v>0.5278308380585609</v>
      </c>
    </row>
    <row r="55" spans="1:8" s="51" customFormat="1" ht="38.25">
      <c r="A55" s="46"/>
      <c r="B55" s="46"/>
      <c r="C55" s="58" t="s">
        <v>211</v>
      </c>
      <c r="D55" s="59" t="s">
        <v>212</v>
      </c>
      <c r="E55" s="49">
        <v>16504</v>
      </c>
      <c r="F55" s="49">
        <v>18526.77</v>
      </c>
      <c r="G55" s="50">
        <f t="shared" si="2"/>
        <v>112.25624091129423</v>
      </c>
      <c r="H55" s="142">
        <f t="shared" si="1"/>
        <v>0.050847678093700444</v>
      </c>
    </row>
    <row r="56" spans="1:8" s="51" customFormat="1" ht="38.25">
      <c r="A56" s="46"/>
      <c r="B56" s="46"/>
      <c r="C56" s="58" t="s">
        <v>31</v>
      </c>
      <c r="D56" s="59" t="s">
        <v>224</v>
      </c>
      <c r="E56" s="49">
        <v>3834</v>
      </c>
      <c r="F56" s="49">
        <v>0</v>
      </c>
      <c r="G56" s="50">
        <f t="shared" si="2"/>
        <v>0</v>
      </c>
      <c r="H56" s="142">
        <f t="shared" si="1"/>
        <v>0</v>
      </c>
    </row>
    <row r="57" spans="1:8" s="51" customFormat="1" ht="14.25">
      <c r="A57" s="46"/>
      <c r="B57" s="46"/>
      <c r="C57" s="47" t="s">
        <v>33</v>
      </c>
      <c r="D57" s="48" t="s">
        <v>34</v>
      </c>
      <c r="E57" s="49">
        <v>4613</v>
      </c>
      <c r="F57" s="49">
        <v>4648.51</v>
      </c>
      <c r="G57" s="50">
        <f t="shared" si="2"/>
        <v>100.76978105354432</v>
      </c>
      <c r="H57" s="142">
        <f t="shared" si="1"/>
        <v>0.012758076021635043</v>
      </c>
    </row>
    <row r="58" spans="1:8" s="51" customFormat="1" ht="13.5" customHeight="1">
      <c r="A58" s="63" t="s">
        <v>54</v>
      </c>
      <c r="B58" s="63"/>
      <c r="C58" s="63"/>
      <c r="D58" s="65" t="s">
        <v>55</v>
      </c>
      <c r="E58" s="66">
        <f>E59+E64+E71+E69</f>
        <v>679396</v>
      </c>
      <c r="F58" s="66">
        <f>F59+F64+F71+F69</f>
        <v>691567.58</v>
      </c>
      <c r="G58" s="82">
        <f t="shared" si="2"/>
        <v>101.7915295350576</v>
      </c>
      <c r="H58" s="147">
        <f t="shared" si="1"/>
        <v>1.898042977155728</v>
      </c>
    </row>
    <row r="59" spans="1:8" s="51" customFormat="1" ht="13.5" customHeight="1">
      <c r="A59" s="46"/>
      <c r="B59" s="53" t="s">
        <v>56</v>
      </c>
      <c r="C59" s="53"/>
      <c r="D59" s="55" t="s">
        <v>57</v>
      </c>
      <c r="E59" s="56">
        <f>SUM(E60:E63)</f>
        <v>86879</v>
      </c>
      <c r="F59" s="56">
        <f>SUM(F60:F63)</f>
        <v>86885.2</v>
      </c>
      <c r="G59" s="57">
        <f t="shared" si="2"/>
        <v>100.00713636206677</v>
      </c>
      <c r="H59" s="144">
        <f t="shared" si="1"/>
        <v>0.23846092333994437</v>
      </c>
    </row>
    <row r="60" spans="1:8" s="51" customFormat="1" ht="38.25">
      <c r="A60" s="46"/>
      <c r="B60" s="46"/>
      <c r="C60" s="58" t="s">
        <v>35</v>
      </c>
      <c r="D60" s="62" t="s">
        <v>36</v>
      </c>
      <c r="E60" s="49">
        <v>86879</v>
      </c>
      <c r="F60" s="49">
        <v>86879</v>
      </c>
      <c r="G60" s="50">
        <f t="shared" si="2"/>
        <v>100</v>
      </c>
      <c r="H60" s="148">
        <f t="shared" si="1"/>
        <v>0.2384439071194062</v>
      </c>
    </row>
    <row r="61" spans="1:8" s="51" customFormat="1" ht="13.5" customHeight="1">
      <c r="A61" s="46"/>
      <c r="B61" s="46"/>
      <c r="C61" s="47" t="s">
        <v>58</v>
      </c>
      <c r="D61" s="48" t="s">
        <v>59</v>
      </c>
      <c r="E61" s="49"/>
      <c r="F61" s="49"/>
      <c r="G61" s="50"/>
      <c r="H61" s="142"/>
    </row>
    <row r="62" spans="1:8" s="51" customFormat="1" ht="13.5" customHeight="1">
      <c r="A62" s="46"/>
      <c r="B62" s="46"/>
      <c r="C62" s="47"/>
      <c r="D62" s="48" t="s">
        <v>60</v>
      </c>
      <c r="E62" s="49"/>
      <c r="F62" s="49"/>
      <c r="G62" s="50"/>
      <c r="H62" s="142"/>
    </row>
    <row r="63" spans="1:8" s="51" customFormat="1" ht="13.5" customHeight="1">
      <c r="A63" s="46"/>
      <c r="B63" s="46"/>
      <c r="C63" s="47"/>
      <c r="D63" s="48" t="s">
        <v>61</v>
      </c>
      <c r="E63" s="49">
        <v>0</v>
      </c>
      <c r="F63" s="49">
        <v>6.2</v>
      </c>
      <c r="G63" s="50">
        <v>0</v>
      </c>
      <c r="H63" s="142">
        <f t="shared" si="1"/>
        <v>1.7016220538223484E-05</v>
      </c>
    </row>
    <row r="64" spans="1:8" s="51" customFormat="1" ht="13.5" customHeight="1">
      <c r="A64" s="46"/>
      <c r="B64" s="53" t="s">
        <v>62</v>
      </c>
      <c r="C64" s="53"/>
      <c r="D64" s="55" t="s">
        <v>63</v>
      </c>
      <c r="E64" s="56">
        <f>SUM(E65:E68)</f>
        <v>446404</v>
      </c>
      <c r="F64" s="56">
        <f>SUM(F65:F68)</f>
        <v>458579.42</v>
      </c>
      <c r="G64" s="61">
        <f>F64/E64*100</f>
        <v>102.72744419852869</v>
      </c>
      <c r="H64" s="145">
        <f t="shared" si="1"/>
        <v>1.258594926614615</v>
      </c>
    </row>
    <row r="65" spans="1:8" s="51" customFormat="1" ht="13.5" customHeight="1">
      <c r="A65" s="46"/>
      <c r="B65" s="46"/>
      <c r="C65" s="46" t="s">
        <v>64</v>
      </c>
      <c r="D65" s="48" t="s">
        <v>65</v>
      </c>
      <c r="E65" s="49">
        <v>11397</v>
      </c>
      <c r="F65" s="49">
        <v>11396.34</v>
      </c>
      <c r="G65" s="61">
        <f>F65/E65*100</f>
        <v>99.99420900236905</v>
      </c>
      <c r="H65" s="142">
        <f>SUM(F65/$F$9)*100</f>
        <v>0.03127784431751256</v>
      </c>
    </row>
    <row r="66" spans="1:8" s="51" customFormat="1" ht="13.5" customHeight="1">
      <c r="A66" s="46"/>
      <c r="B66" s="46"/>
      <c r="C66" s="47" t="s">
        <v>66</v>
      </c>
      <c r="D66" s="48" t="s">
        <v>67</v>
      </c>
      <c r="E66" s="49">
        <v>818</v>
      </c>
      <c r="F66" s="49">
        <v>863.9</v>
      </c>
      <c r="G66" s="61">
        <f>F66/E66*100</f>
        <v>105.61124694376527</v>
      </c>
      <c r="H66" s="142">
        <f>SUM(F66/$F$9)*100</f>
        <v>0.002371018213382463</v>
      </c>
    </row>
    <row r="67" spans="1:8" s="51" customFormat="1" ht="13.5" customHeight="1">
      <c r="A67" s="46"/>
      <c r="B67" s="46"/>
      <c r="C67" s="47" t="s">
        <v>33</v>
      </c>
      <c r="D67" s="48" t="s">
        <v>34</v>
      </c>
      <c r="E67" s="49">
        <v>415802</v>
      </c>
      <c r="F67" s="49">
        <v>419647.83</v>
      </c>
      <c r="G67" s="50">
        <f aca="true" t="shared" si="3" ref="G67:G73">F67/E67*100</f>
        <v>100.92491859106016</v>
      </c>
      <c r="H67" s="142">
        <f t="shared" si="1"/>
        <v>1.1517451651075674</v>
      </c>
    </row>
    <row r="68" spans="1:8" s="51" customFormat="1" ht="13.5" customHeight="1">
      <c r="A68" s="46"/>
      <c r="B68" s="46"/>
      <c r="C68" s="47" t="s">
        <v>25</v>
      </c>
      <c r="D68" s="48" t="s">
        <v>26</v>
      </c>
      <c r="E68" s="49">
        <v>18387</v>
      </c>
      <c r="F68" s="49">
        <v>26671.35</v>
      </c>
      <c r="G68" s="50">
        <f t="shared" si="3"/>
        <v>145.0554739761788</v>
      </c>
      <c r="H68" s="142">
        <f t="shared" si="1"/>
        <v>0.07320089897615273</v>
      </c>
    </row>
    <row r="69" spans="1:8" s="51" customFormat="1" ht="13.5" customHeight="1">
      <c r="A69" s="46"/>
      <c r="B69" s="53" t="s">
        <v>191</v>
      </c>
      <c r="C69" s="53"/>
      <c r="D69" s="85" t="s">
        <v>207</v>
      </c>
      <c r="E69" s="56">
        <f>SUM(E70:E70)</f>
        <v>24875</v>
      </c>
      <c r="F69" s="56">
        <f>SUM(F70:F70)</f>
        <v>24864.15</v>
      </c>
      <c r="G69" s="50">
        <f t="shared" si="3"/>
        <v>99.95638190954774</v>
      </c>
      <c r="H69" s="142">
        <f>SUM(F69/$F$9)*100</f>
        <v>0.06824094514443058</v>
      </c>
    </row>
    <row r="70" spans="1:8" s="51" customFormat="1" ht="38.25">
      <c r="A70" s="46"/>
      <c r="B70" s="46"/>
      <c r="C70" s="47" t="s">
        <v>35</v>
      </c>
      <c r="D70" s="62" t="s">
        <v>36</v>
      </c>
      <c r="E70" s="49">
        <v>24875</v>
      </c>
      <c r="F70" s="49">
        <v>24864.15</v>
      </c>
      <c r="G70" s="86">
        <f t="shared" si="3"/>
        <v>99.95638190954774</v>
      </c>
      <c r="H70" s="149">
        <f>SUM(F70/$F$9)*100</f>
        <v>0.06824094514443058</v>
      </c>
    </row>
    <row r="71" spans="1:8" s="51" customFormat="1" ht="13.5" customHeight="1">
      <c r="A71" s="46"/>
      <c r="B71" s="53" t="s">
        <v>68</v>
      </c>
      <c r="C71" s="53"/>
      <c r="D71" s="55" t="s">
        <v>28</v>
      </c>
      <c r="E71" s="56">
        <f>SUM(E72:E73)</f>
        <v>121238</v>
      </c>
      <c r="F71" s="56">
        <f>SUM(F72:F73)</f>
        <v>121238.81</v>
      </c>
      <c r="G71" s="50">
        <f t="shared" si="3"/>
        <v>100.00066810735908</v>
      </c>
      <c r="H71" s="142">
        <f>SUM(F71/$F$9)*100</f>
        <v>0.3327461820567379</v>
      </c>
    </row>
    <row r="72" spans="1:8" s="51" customFormat="1" ht="13.5" customHeight="1">
      <c r="A72" s="46"/>
      <c r="B72" s="46"/>
      <c r="C72" s="46" t="s">
        <v>45</v>
      </c>
      <c r="D72" s="84" t="s">
        <v>46</v>
      </c>
      <c r="E72" s="49">
        <v>492</v>
      </c>
      <c r="F72" s="49">
        <v>492</v>
      </c>
      <c r="G72" s="86">
        <f>F72/E72*100</f>
        <v>100</v>
      </c>
      <c r="H72" s="149">
        <f>SUM(F72/$F$9)*100</f>
        <v>0.001350319436259025</v>
      </c>
    </row>
    <row r="73" spans="1:8" s="51" customFormat="1" ht="13.5" customHeight="1">
      <c r="A73" s="46"/>
      <c r="B73" s="46"/>
      <c r="C73" s="47" t="s">
        <v>25</v>
      </c>
      <c r="D73" s="62" t="s">
        <v>26</v>
      </c>
      <c r="E73" s="49">
        <v>120746</v>
      </c>
      <c r="F73" s="49">
        <v>120746.81</v>
      </c>
      <c r="G73" s="50">
        <f t="shared" si="3"/>
        <v>100.00067082967551</v>
      </c>
      <c r="H73" s="142">
        <f>SUM(F73/$F$9)*100</f>
        <v>0.3313958626204789</v>
      </c>
    </row>
    <row r="74" spans="1:8" s="51" customFormat="1" ht="13.5" customHeight="1">
      <c r="A74" s="87" t="s">
        <v>69</v>
      </c>
      <c r="B74" s="87"/>
      <c r="C74" s="87"/>
      <c r="D74" s="88" t="s">
        <v>70</v>
      </c>
      <c r="E74" s="89"/>
      <c r="F74" s="89"/>
      <c r="G74" s="50"/>
      <c r="H74" s="142"/>
    </row>
    <row r="75" spans="1:8" s="51" customFormat="1" ht="13.5" customHeight="1">
      <c r="A75" s="63"/>
      <c r="B75" s="63"/>
      <c r="C75" s="63"/>
      <c r="D75" s="65" t="s">
        <v>71</v>
      </c>
      <c r="E75" s="66">
        <f>E77+E79</f>
        <v>39055</v>
      </c>
      <c r="F75" s="66">
        <f>F77+F79</f>
        <v>38891.65</v>
      </c>
      <c r="G75" s="90">
        <f>F75/E75*100</f>
        <v>99.58174369478941</v>
      </c>
      <c r="H75" s="143">
        <f t="shared" si="1"/>
        <v>0.1067401441121612</v>
      </c>
    </row>
    <row r="76" spans="1:8" s="51" customFormat="1" ht="13.5" customHeight="1">
      <c r="A76" s="46"/>
      <c r="B76" s="46" t="s">
        <v>72</v>
      </c>
      <c r="C76" s="46"/>
      <c r="D76" s="48" t="s">
        <v>73</v>
      </c>
      <c r="E76" s="49"/>
      <c r="F76" s="49"/>
      <c r="G76" s="50"/>
      <c r="H76" s="142"/>
    </row>
    <row r="77" spans="1:8" s="51" customFormat="1" ht="13.5" customHeight="1">
      <c r="A77" s="46"/>
      <c r="B77" s="53"/>
      <c r="C77" s="53"/>
      <c r="D77" s="55" t="s">
        <v>74</v>
      </c>
      <c r="E77" s="56">
        <f>E78</f>
        <v>1740</v>
      </c>
      <c r="F77" s="56">
        <f>F78</f>
        <v>1740</v>
      </c>
      <c r="G77" s="61">
        <f>F77/E77*100</f>
        <v>100</v>
      </c>
      <c r="H77" s="145">
        <f t="shared" si="1"/>
        <v>0.0047755199575014295</v>
      </c>
    </row>
    <row r="78" spans="1:8" s="51" customFormat="1" ht="38.25">
      <c r="A78" s="46"/>
      <c r="B78" s="46"/>
      <c r="C78" s="58" t="s">
        <v>35</v>
      </c>
      <c r="D78" s="62" t="s">
        <v>36</v>
      </c>
      <c r="E78" s="49">
        <v>1740</v>
      </c>
      <c r="F78" s="49">
        <v>1740</v>
      </c>
      <c r="G78" s="50">
        <f>F78/E78*100</f>
        <v>100</v>
      </c>
      <c r="H78" s="142">
        <f t="shared" si="1"/>
        <v>0.0047755199575014295</v>
      </c>
    </row>
    <row r="79" spans="1:8" s="51" customFormat="1" ht="14.25">
      <c r="A79" s="46"/>
      <c r="B79" s="91" t="s">
        <v>225</v>
      </c>
      <c r="C79" s="53"/>
      <c r="D79" s="92" t="s">
        <v>226</v>
      </c>
      <c r="E79" s="56">
        <f>E80</f>
        <v>37315</v>
      </c>
      <c r="F79" s="56">
        <f>F80</f>
        <v>37151.65</v>
      </c>
      <c r="G79" s="61">
        <f>G80</f>
        <v>99.5622403859038</v>
      </c>
      <c r="H79" s="145">
        <f>H80</f>
        <v>0.10196462415465977</v>
      </c>
    </row>
    <row r="80" spans="1:8" s="51" customFormat="1" ht="38.25">
      <c r="A80" s="46"/>
      <c r="B80" s="46"/>
      <c r="C80" s="58" t="s">
        <v>35</v>
      </c>
      <c r="D80" s="62" t="s">
        <v>36</v>
      </c>
      <c r="E80" s="49">
        <v>37315</v>
      </c>
      <c r="F80" s="49">
        <v>37151.65</v>
      </c>
      <c r="G80" s="50">
        <f>F80/E80*100</f>
        <v>99.5622403859038</v>
      </c>
      <c r="H80" s="142">
        <f>SUM(F80/$F$9)*100</f>
        <v>0.10196462415465977</v>
      </c>
    </row>
    <row r="81" spans="1:8" s="51" customFormat="1" ht="15">
      <c r="A81" s="63" t="s">
        <v>192</v>
      </c>
      <c r="B81" s="63"/>
      <c r="C81" s="63"/>
      <c r="D81" s="65" t="s">
        <v>76</v>
      </c>
      <c r="E81" s="66">
        <f>E82</f>
        <v>500</v>
      </c>
      <c r="F81" s="66">
        <f>F82</f>
        <v>500</v>
      </c>
      <c r="G81" s="82">
        <f>F81/E81*100</f>
        <v>100</v>
      </c>
      <c r="H81" s="147">
        <f>SUM(F81/$F$9)*100</f>
        <v>0.0013722758498567326</v>
      </c>
    </row>
    <row r="82" spans="1:8" s="51" customFormat="1" ht="14.25">
      <c r="A82" s="46"/>
      <c r="B82" s="53" t="s">
        <v>193</v>
      </c>
      <c r="C82" s="53"/>
      <c r="D82" s="55" t="s">
        <v>78</v>
      </c>
      <c r="E82" s="56">
        <f>E83</f>
        <v>500</v>
      </c>
      <c r="F82" s="56">
        <f>F83</f>
        <v>500</v>
      </c>
      <c r="G82" s="57">
        <f>F82/E82*100</f>
        <v>100</v>
      </c>
      <c r="H82" s="144">
        <f>SUM(F82/$F$9)*100</f>
        <v>0.0013722758498567326</v>
      </c>
    </row>
    <row r="83" spans="1:8" s="51" customFormat="1" ht="38.25">
      <c r="A83" s="46"/>
      <c r="B83" s="93"/>
      <c r="C83" s="94" t="s">
        <v>35</v>
      </c>
      <c r="D83" s="62" t="s">
        <v>36</v>
      </c>
      <c r="E83" s="49">
        <v>500</v>
      </c>
      <c r="F83" s="49">
        <v>500</v>
      </c>
      <c r="G83" s="50"/>
      <c r="H83" s="142"/>
    </row>
    <row r="84" spans="1:8" s="51" customFormat="1" ht="13.5" customHeight="1">
      <c r="A84" s="63" t="s">
        <v>75</v>
      </c>
      <c r="B84" s="63"/>
      <c r="C84" s="63"/>
      <c r="D84" s="65" t="s">
        <v>76</v>
      </c>
      <c r="E84" s="66">
        <f>E85</f>
        <v>70000</v>
      </c>
      <c r="F84" s="66">
        <f>F85</f>
        <v>70000</v>
      </c>
      <c r="G84" s="82">
        <f>F84/E84*100</f>
        <v>100</v>
      </c>
      <c r="H84" s="147">
        <f t="shared" si="1"/>
        <v>0.1921186189799426</v>
      </c>
    </row>
    <row r="85" spans="1:8" s="51" customFormat="1" ht="13.5" customHeight="1">
      <c r="A85" s="46"/>
      <c r="B85" s="53" t="s">
        <v>77</v>
      </c>
      <c r="C85" s="53"/>
      <c r="D85" s="55" t="s">
        <v>78</v>
      </c>
      <c r="E85" s="56">
        <f>SUM(E86:E86)</f>
        <v>70000</v>
      </c>
      <c r="F85" s="56">
        <f>SUM(F86:F86)</f>
        <v>70000</v>
      </c>
      <c r="G85" s="57">
        <f>F85/E85*100</f>
        <v>100</v>
      </c>
      <c r="H85" s="144">
        <f t="shared" si="1"/>
        <v>0.1921186189799426</v>
      </c>
    </row>
    <row r="86" spans="1:8" s="51" customFormat="1" ht="38.25">
      <c r="A86" s="46"/>
      <c r="B86" s="95"/>
      <c r="C86" s="96" t="s">
        <v>41</v>
      </c>
      <c r="D86" s="97" t="s">
        <v>188</v>
      </c>
      <c r="E86" s="49">
        <v>70000</v>
      </c>
      <c r="F86" s="49">
        <v>70000</v>
      </c>
      <c r="G86" s="50">
        <f>F86/E86*100</f>
        <v>100</v>
      </c>
      <c r="H86" s="142">
        <f t="shared" si="1"/>
        <v>0.1921186189799426</v>
      </c>
    </row>
    <row r="87" spans="1:8" s="51" customFormat="1" ht="13.5" customHeight="1">
      <c r="A87" s="98" t="s">
        <v>80</v>
      </c>
      <c r="B87" s="98"/>
      <c r="C87" s="98"/>
      <c r="D87" s="99" t="s">
        <v>81</v>
      </c>
      <c r="E87" s="100"/>
      <c r="F87" s="100"/>
      <c r="G87" s="50"/>
      <c r="H87" s="142"/>
    </row>
    <row r="88" spans="1:8" s="51" customFormat="1" ht="13.5" customHeight="1">
      <c r="A88" s="98"/>
      <c r="B88" s="98"/>
      <c r="C88" s="98"/>
      <c r="D88" s="99" t="s">
        <v>82</v>
      </c>
      <c r="E88" s="100"/>
      <c r="F88" s="100"/>
      <c r="G88" s="50"/>
      <c r="H88" s="142"/>
    </row>
    <row r="89" spans="1:8" s="51" customFormat="1" ht="13.5" customHeight="1">
      <c r="A89" s="98"/>
      <c r="B89" s="98"/>
      <c r="C89" s="98"/>
      <c r="D89" s="99" t="s">
        <v>83</v>
      </c>
      <c r="E89" s="100"/>
      <c r="F89" s="100"/>
      <c r="G89" s="50"/>
      <c r="H89" s="142"/>
    </row>
    <row r="90" spans="1:8" s="51" customFormat="1" ht="13.5" customHeight="1">
      <c r="A90" s="79"/>
      <c r="B90" s="79"/>
      <c r="C90" s="79"/>
      <c r="D90" s="80" t="s">
        <v>84</v>
      </c>
      <c r="E90" s="81">
        <f>E91+E94+E104+E115+E119</f>
        <v>4024343</v>
      </c>
      <c r="F90" s="81">
        <f>F91+F94+F104+F115+F119</f>
        <v>4261283.92</v>
      </c>
      <c r="G90" s="82">
        <f>F90/E90*100</f>
        <v>105.8876919785416</v>
      </c>
      <c r="H90" s="147">
        <f t="shared" si="1"/>
        <v>11.695314025597659</v>
      </c>
    </row>
    <row r="91" spans="1:8" s="51" customFormat="1" ht="13.5" customHeight="1">
      <c r="A91" s="101"/>
      <c r="B91" s="102" t="s">
        <v>85</v>
      </c>
      <c r="C91" s="103"/>
      <c r="D91" s="104" t="s">
        <v>86</v>
      </c>
      <c r="E91" s="105">
        <f>E93</f>
        <v>15000</v>
      </c>
      <c r="F91" s="105">
        <f>SUM(F93:F93)</f>
        <v>24109.85</v>
      </c>
      <c r="G91" s="57">
        <f>F91/E91*100</f>
        <v>160.73233333333332</v>
      </c>
      <c r="H91" s="144">
        <f t="shared" si="1"/>
        <v>0.0661707297973367</v>
      </c>
    </row>
    <row r="92" spans="1:8" s="51" customFormat="1" ht="13.5" customHeight="1">
      <c r="A92" s="46"/>
      <c r="B92" s="46"/>
      <c r="C92" s="47" t="s">
        <v>87</v>
      </c>
      <c r="D92" s="48" t="s">
        <v>88</v>
      </c>
      <c r="E92" s="49"/>
      <c r="F92" s="49"/>
      <c r="G92" s="50"/>
      <c r="H92" s="142"/>
    </row>
    <row r="93" spans="1:8" s="51" customFormat="1" ht="13.5" customHeight="1">
      <c r="A93" s="46"/>
      <c r="B93" s="46"/>
      <c r="C93" s="47"/>
      <c r="D93" s="48" t="s">
        <v>89</v>
      </c>
      <c r="E93" s="49">
        <v>15000</v>
      </c>
      <c r="F93" s="49">
        <v>24109.85</v>
      </c>
      <c r="G93" s="50">
        <f>F93/E93*100</f>
        <v>160.73233333333332</v>
      </c>
      <c r="H93" s="142">
        <f t="shared" si="1"/>
        <v>0.0661707297973367</v>
      </c>
    </row>
    <row r="94" spans="1:8" s="51" customFormat="1" ht="58.5" customHeight="1">
      <c r="A94" s="53"/>
      <c r="B94" s="53" t="s">
        <v>91</v>
      </c>
      <c r="C94" s="54"/>
      <c r="D94" s="92" t="s">
        <v>236</v>
      </c>
      <c r="E94" s="56">
        <f>SUM(E95:E100)</f>
        <v>511911</v>
      </c>
      <c r="F94" s="56">
        <f>SUM(F95:F100)</f>
        <v>548193</v>
      </c>
      <c r="G94" s="61">
        <f>F94/E94*100</f>
        <v>107.08756014229036</v>
      </c>
      <c r="H94" s="145">
        <f>SUM(F94/$F$9)*100</f>
        <v>1.5045440299210238</v>
      </c>
    </row>
    <row r="95" spans="1:8" s="51" customFormat="1" ht="13.5" customHeight="1">
      <c r="A95" s="46"/>
      <c r="B95" s="46"/>
      <c r="C95" s="47" t="s">
        <v>93</v>
      </c>
      <c r="D95" s="48" t="s">
        <v>94</v>
      </c>
      <c r="E95" s="49">
        <v>420068</v>
      </c>
      <c r="F95" s="49">
        <v>455648</v>
      </c>
      <c r="G95" s="50">
        <f>F95/E95*100</f>
        <v>108.4700572288296</v>
      </c>
      <c r="H95" s="142">
        <f t="shared" si="1"/>
        <v>1.2505494928710412</v>
      </c>
    </row>
    <row r="96" spans="1:8" s="51" customFormat="1" ht="13.5" customHeight="1">
      <c r="A96" s="46"/>
      <c r="B96" s="46"/>
      <c r="C96" s="47" t="s">
        <v>95</v>
      </c>
      <c r="D96" s="48" t="s">
        <v>96</v>
      </c>
      <c r="E96" s="49">
        <v>69857</v>
      </c>
      <c r="F96" s="49">
        <v>69743</v>
      </c>
      <c r="G96" s="50">
        <f>F96/E96*100</f>
        <v>99.83680948222798</v>
      </c>
      <c r="H96" s="142">
        <f t="shared" si="1"/>
        <v>0.19141326919311621</v>
      </c>
    </row>
    <row r="97" spans="1:8" s="51" customFormat="1" ht="13.5" customHeight="1">
      <c r="A97" s="46"/>
      <c r="B97" s="46"/>
      <c r="C97" s="47" t="s">
        <v>97</v>
      </c>
      <c r="D97" s="48" t="s">
        <v>98</v>
      </c>
      <c r="E97" s="49">
        <v>4172</v>
      </c>
      <c r="F97" s="49">
        <v>2434</v>
      </c>
      <c r="G97" s="50">
        <f>F97/E97*100</f>
        <v>58.34132310642378</v>
      </c>
      <c r="H97" s="142">
        <f t="shared" si="1"/>
        <v>0.0066802388371025746</v>
      </c>
    </row>
    <row r="98" spans="1:8" s="51" customFormat="1" ht="13.5" customHeight="1">
      <c r="A98" s="46"/>
      <c r="B98" s="46"/>
      <c r="C98" s="47" t="s">
        <v>99</v>
      </c>
      <c r="D98" s="48" t="s">
        <v>100</v>
      </c>
      <c r="E98" s="49">
        <v>0</v>
      </c>
      <c r="F98" s="49">
        <v>356</v>
      </c>
      <c r="G98" s="50">
        <v>0</v>
      </c>
      <c r="H98" s="142">
        <f t="shared" si="1"/>
        <v>0.0009770604050979936</v>
      </c>
    </row>
    <row r="99" spans="1:13" s="51" customFormat="1" ht="25.5">
      <c r="A99" s="46"/>
      <c r="B99" s="46"/>
      <c r="C99" s="47" t="s">
        <v>90</v>
      </c>
      <c r="D99" s="59" t="s">
        <v>208</v>
      </c>
      <c r="E99" s="49">
        <v>0</v>
      </c>
      <c r="F99" s="49">
        <v>25</v>
      </c>
      <c r="G99" s="50">
        <v>0</v>
      </c>
      <c r="H99" s="142">
        <f t="shared" si="1"/>
        <v>6.861379249283663E-05</v>
      </c>
      <c r="L99" s="60"/>
      <c r="M99" s="60"/>
    </row>
    <row r="100" spans="1:8" s="51" customFormat="1" ht="25.5">
      <c r="A100" s="46"/>
      <c r="B100" s="46"/>
      <c r="C100" s="47" t="s">
        <v>209</v>
      </c>
      <c r="D100" s="59" t="s">
        <v>210</v>
      </c>
      <c r="E100" s="49">
        <v>17814</v>
      </c>
      <c r="F100" s="49">
        <v>19987</v>
      </c>
      <c r="G100" s="50">
        <f>F100/E100*100</f>
        <v>112.19827102279108</v>
      </c>
      <c r="H100" s="142">
        <f t="shared" si="1"/>
        <v>0.054855354822173026</v>
      </c>
    </row>
    <row r="101" spans="1:8" s="51" customFormat="1" ht="13.5" customHeight="1">
      <c r="A101" s="46"/>
      <c r="B101" s="46" t="s">
        <v>102</v>
      </c>
      <c r="C101" s="47"/>
      <c r="D101" s="48" t="s">
        <v>92</v>
      </c>
      <c r="E101" s="49"/>
      <c r="F101" s="49"/>
      <c r="G101" s="50"/>
      <c r="H101" s="142"/>
    </row>
    <row r="102" spans="1:8" s="51" customFormat="1" ht="13.5" customHeight="1">
      <c r="A102" s="46"/>
      <c r="B102" s="46"/>
      <c r="C102" s="47"/>
      <c r="D102" s="48" t="s">
        <v>103</v>
      </c>
      <c r="E102" s="49"/>
      <c r="F102" s="49"/>
      <c r="G102" s="50"/>
      <c r="H102" s="142"/>
    </row>
    <row r="103" spans="1:8" s="51" customFormat="1" ht="13.5" customHeight="1">
      <c r="A103" s="46"/>
      <c r="B103" s="46"/>
      <c r="C103" s="47"/>
      <c r="D103" s="48" t="s">
        <v>104</v>
      </c>
      <c r="E103" s="49"/>
      <c r="F103" s="49"/>
      <c r="G103" s="50"/>
      <c r="H103" s="142"/>
    </row>
    <row r="104" spans="1:8" s="51" customFormat="1" ht="13.5" customHeight="1">
      <c r="A104" s="46"/>
      <c r="B104" s="53"/>
      <c r="C104" s="54"/>
      <c r="D104" s="55" t="s">
        <v>105</v>
      </c>
      <c r="E104" s="56">
        <f>SUM(E105:E113)</f>
        <v>1159710</v>
      </c>
      <c r="F104" s="56">
        <f>SUM(F105:F113)</f>
        <v>1289786.74</v>
      </c>
      <c r="G104" s="61">
        <f aca="true" t="shared" si="4" ref="G104:G110">F104/E104*100</f>
        <v>111.21631614800252</v>
      </c>
      <c r="H104" s="145">
        <f aca="true" t="shared" si="5" ref="H104:H157">SUM(F104/$F$9)*100</f>
        <v>3.5398863895348893</v>
      </c>
    </row>
    <row r="105" spans="1:8" s="51" customFormat="1" ht="13.5" customHeight="1">
      <c r="A105" s="46"/>
      <c r="B105" s="46"/>
      <c r="C105" s="47" t="s">
        <v>93</v>
      </c>
      <c r="D105" s="48" t="s">
        <v>94</v>
      </c>
      <c r="E105" s="49">
        <v>541240</v>
      </c>
      <c r="F105" s="49">
        <v>570763.97</v>
      </c>
      <c r="G105" s="50">
        <f t="shared" si="4"/>
        <v>105.45487584066218</v>
      </c>
      <c r="H105" s="142">
        <f t="shared" si="5"/>
        <v>1.5664912239987054</v>
      </c>
    </row>
    <row r="106" spans="1:8" s="51" customFormat="1" ht="13.5" customHeight="1">
      <c r="A106" s="46"/>
      <c r="B106" s="46"/>
      <c r="C106" s="47" t="s">
        <v>106</v>
      </c>
      <c r="D106" s="48" t="s">
        <v>107</v>
      </c>
      <c r="E106" s="49">
        <v>75769</v>
      </c>
      <c r="F106" s="49">
        <v>79815.58</v>
      </c>
      <c r="G106" s="50">
        <f t="shared" si="4"/>
        <v>105.340680225422</v>
      </c>
      <c r="H106" s="142">
        <f t="shared" si="5"/>
        <v>0.2190579857526161</v>
      </c>
    </row>
    <row r="107" spans="1:8" s="51" customFormat="1" ht="13.5" customHeight="1">
      <c r="A107" s="46"/>
      <c r="B107" s="46"/>
      <c r="C107" s="47" t="s">
        <v>95</v>
      </c>
      <c r="D107" s="48" t="s">
        <v>96</v>
      </c>
      <c r="E107" s="49">
        <v>61162</v>
      </c>
      <c r="F107" s="49">
        <v>60926.49</v>
      </c>
      <c r="G107" s="50">
        <f t="shared" si="4"/>
        <v>99.61494064942285</v>
      </c>
      <c r="H107" s="142">
        <f t="shared" si="5"/>
        <v>0.16721590168707545</v>
      </c>
    </row>
    <row r="108" spans="1:8" s="51" customFormat="1" ht="13.5" customHeight="1">
      <c r="A108" s="46"/>
      <c r="B108" s="46"/>
      <c r="C108" s="47" t="s">
        <v>97</v>
      </c>
      <c r="D108" s="48" t="s">
        <v>98</v>
      </c>
      <c r="E108" s="49">
        <v>220800</v>
      </c>
      <c r="F108" s="49">
        <v>224879.01</v>
      </c>
      <c r="G108" s="50">
        <f t="shared" si="4"/>
        <v>101.84737771739132</v>
      </c>
      <c r="H108" s="142">
        <f t="shared" si="5"/>
        <v>0.6171920691253814</v>
      </c>
    </row>
    <row r="109" spans="1:8" s="51" customFormat="1" ht="13.5" customHeight="1">
      <c r="A109" s="46"/>
      <c r="B109" s="46"/>
      <c r="C109" s="47" t="s">
        <v>108</v>
      </c>
      <c r="D109" s="48" t="s">
        <v>109</v>
      </c>
      <c r="E109" s="49">
        <v>15000</v>
      </c>
      <c r="F109" s="49">
        <v>39834.7</v>
      </c>
      <c r="G109" s="50">
        <f t="shared" si="4"/>
        <v>265.56466666666665</v>
      </c>
      <c r="H109" s="142">
        <f t="shared" si="5"/>
        <v>0.10932839359257597</v>
      </c>
    </row>
    <row r="110" spans="1:8" s="51" customFormat="1" ht="13.5" customHeight="1">
      <c r="A110" s="46"/>
      <c r="B110" s="46"/>
      <c r="C110" s="47" t="s">
        <v>110</v>
      </c>
      <c r="D110" s="48" t="s">
        <v>111</v>
      </c>
      <c r="E110" s="49">
        <v>184542</v>
      </c>
      <c r="F110" s="49">
        <v>198409</v>
      </c>
      <c r="G110" s="50">
        <f t="shared" si="4"/>
        <v>107.51427859240714</v>
      </c>
      <c r="H110" s="142">
        <f t="shared" si="5"/>
        <v>0.5445437581884489</v>
      </c>
    </row>
    <row r="111" spans="1:8" s="51" customFormat="1" ht="13.5" customHeight="1">
      <c r="A111" s="46"/>
      <c r="B111" s="46"/>
      <c r="C111" s="47" t="s">
        <v>99</v>
      </c>
      <c r="D111" s="48" t="s">
        <v>100</v>
      </c>
      <c r="E111" s="49">
        <v>50000</v>
      </c>
      <c r="F111" s="49">
        <v>100459</v>
      </c>
      <c r="G111" s="50">
        <f aca="true" t="shared" si="6" ref="G111:G162">F111/E111*100</f>
        <v>200.918</v>
      </c>
      <c r="H111" s="142">
        <f t="shared" si="5"/>
        <v>0.27571491920151503</v>
      </c>
    </row>
    <row r="112" spans="1:8" s="51" customFormat="1" ht="13.5" customHeight="1">
      <c r="A112" s="46"/>
      <c r="B112" s="46"/>
      <c r="C112" s="47" t="s">
        <v>45</v>
      </c>
      <c r="D112" s="84" t="s">
        <v>46</v>
      </c>
      <c r="E112" s="49">
        <v>2864</v>
      </c>
      <c r="F112" s="49">
        <v>3769.21</v>
      </c>
      <c r="G112" s="50">
        <f t="shared" si="6"/>
        <v>131.6064944134078</v>
      </c>
      <c r="H112" s="142">
        <f t="shared" si="5"/>
        <v>0.010344791712076992</v>
      </c>
    </row>
    <row r="113" spans="1:8" s="51" customFormat="1" ht="13.5" customHeight="1">
      <c r="A113" s="46"/>
      <c r="B113" s="46"/>
      <c r="C113" s="47" t="s">
        <v>90</v>
      </c>
      <c r="D113" s="48" t="s">
        <v>101</v>
      </c>
      <c r="E113" s="49">
        <v>8333</v>
      </c>
      <c r="F113" s="49">
        <v>10929.78</v>
      </c>
      <c r="G113" s="50">
        <f t="shared" si="6"/>
        <v>131.16260650426017</v>
      </c>
      <c r="H113" s="142">
        <f t="shared" si="5"/>
        <v>0.02999734627649424</v>
      </c>
    </row>
    <row r="114" spans="1:8" s="51" customFormat="1" ht="13.5" customHeight="1">
      <c r="A114" s="46"/>
      <c r="B114" s="46" t="s">
        <v>112</v>
      </c>
      <c r="C114" s="47"/>
      <c r="D114" s="48" t="s">
        <v>113</v>
      </c>
      <c r="E114" s="49"/>
      <c r="F114" s="49"/>
      <c r="G114" s="50"/>
      <c r="H114" s="142"/>
    </row>
    <row r="115" spans="1:8" s="51" customFormat="1" ht="13.5" customHeight="1">
      <c r="A115" s="46"/>
      <c r="B115" s="53"/>
      <c r="C115" s="53"/>
      <c r="D115" s="55" t="s">
        <v>114</v>
      </c>
      <c r="E115" s="56">
        <f>SUM(E116:E118)</f>
        <v>162461</v>
      </c>
      <c r="F115" s="56">
        <f>SUM(F116:F118)</f>
        <v>163017.33000000002</v>
      </c>
      <c r="G115" s="61">
        <f t="shared" si="6"/>
        <v>100.34243910846297</v>
      </c>
      <c r="H115" s="145">
        <f t="shared" si="5"/>
        <v>0.44740949013425096</v>
      </c>
    </row>
    <row r="116" spans="1:8" s="51" customFormat="1" ht="13.5" customHeight="1">
      <c r="A116" s="46"/>
      <c r="B116" s="46"/>
      <c r="C116" s="47" t="s">
        <v>115</v>
      </c>
      <c r="D116" s="48" t="s">
        <v>116</v>
      </c>
      <c r="E116" s="49">
        <v>46000</v>
      </c>
      <c r="F116" s="49">
        <v>46557</v>
      </c>
      <c r="G116" s="50">
        <f t="shared" si="6"/>
        <v>101.2108695652174</v>
      </c>
      <c r="H116" s="142">
        <f t="shared" si="5"/>
        <v>0.1277780934835598</v>
      </c>
    </row>
    <row r="117" spans="1:8" s="51" customFormat="1" ht="13.5" customHeight="1">
      <c r="A117" s="46"/>
      <c r="B117" s="46"/>
      <c r="C117" s="47" t="s">
        <v>117</v>
      </c>
      <c r="D117" s="48" t="s">
        <v>118</v>
      </c>
      <c r="E117" s="49"/>
      <c r="F117" s="49"/>
      <c r="G117" s="50"/>
      <c r="H117" s="142"/>
    </row>
    <row r="118" spans="1:8" s="51" customFormat="1" ht="13.5" customHeight="1">
      <c r="A118" s="46"/>
      <c r="B118" s="46"/>
      <c r="C118" s="47"/>
      <c r="D118" s="48" t="s">
        <v>119</v>
      </c>
      <c r="E118" s="49">
        <v>116461</v>
      </c>
      <c r="F118" s="49">
        <v>116460.33</v>
      </c>
      <c r="G118" s="50">
        <f t="shared" si="6"/>
        <v>99.9994247001142</v>
      </c>
      <c r="H118" s="142">
        <f t="shared" si="5"/>
        <v>0.3196313966506911</v>
      </c>
    </row>
    <row r="119" spans="1:8" s="51" customFormat="1" ht="13.5" customHeight="1">
      <c r="A119" s="46"/>
      <c r="B119" s="53" t="s">
        <v>120</v>
      </c>
      <c r="C119" s="53"/>
      <c r="D119" s="55" t="s">
        <v>121</v>
      </c>
      <c r="E119" s="56">
        <f>SUM(E120:E121)</f>
        <v>2175261</v>
      </c>
      <c r="F119" s="56">
        <f>SUM(F120:F121)</f>
        <v>2236177</v>
      </c>
      <c r="G119" s="61">
        <f t="shared" si="6"/>
        <v>102.80039958423379</v>
      </c>
      <c r="H119" s="145">
        <f t="shared" si="5"/>
        <v>6.137303386210158</v>
      </c>
    </row>
    <row r="120" spans="1:8" s="51" customFormat="1" ht="13.5" customHeight="1">
      <c r="A120" s="46"/>
      <c r="B120" s="46"/>
      <c r="C120" s="47" t="s">
        <v>122</v>
      </c>
      <c r="D120" s="48" t="s">
        <v>123</v>
      </c>
      <c r="E120" s="49">
        <v>2159261</v>
      </c>
      <c r="F120" s="49">
        <v>2196076</v>
      </c>
      <c r="G120" s="50">
        <f t="shared" si="6"/>
        <v>101.70498147282798</v>
      </c>
      <c r="H120" s="142">
        <f t="shared" si="5"/>
        <v>6.027244118499948</v>
      </c>
    </row>
    <row r="121" spans="1:8" s="51" customFormat="1" ht="13.5" customHeight="1">
      <c r="A121" s="46"/>
      <c r="B121" s="46"/>
      <c r="C121" s="47" t="s">
        <v>124</v>
      </c>
      <c r="D121" s="48" t="s">
        <v>125</v>
      </c>
      <c r="E121" s="49">
        <v>16000</v>
      </c>
      <c r="F121" s="49">
        <v>40101</v>
      </c>
      <c r="G121" s="50">
        <f t="shared" si="6"/>
        <v>250.63125</v>
      </c>
      <c r="H121" s="142">
        <f t="shared" si="5"/>
        <v>0.11005926771020967</v>
      </c>
    </row>
    <row r="122" spans="1:8" s="51" customFormat="1" ht="13.5" customHeight="1">
      <c r="A122" s="63" t="s">
        <v>126</v>
      </c>
      <c r="B122" s="63"/>
      <c r="C122" s="63"/>
      <c r="D122" s="65" t="s">
        <v>127</v>
      </c>
      <c r="E122" s="66">
        <f>E124+E126+E128+E130</f>
        <v>16373255</v>
      </c>
      <c r="F122" s="66">
        <f>F124+F126+F128+F130</f>
        <v>16344131.6</v>
      </c>
      <c r="G122" s="82">
        <f t="shared" si="6"/>
        <v>99.82212822068672</v>
      </c>
      <c r="H122" s="147">
        <f t="shared" si="5"/>
        <v>44.85731416312056</v>
      </c>
    </row>
    <row r="123" spans="1:8" s="51" customFormat="1" ht="13.5" customHeight="1">
      <c r="A123" s="46"/>
      <c r="B123" s="46" t="s">
        <v>128</v>
      </c>
      <c r="C123" s="46"/>
      <c r="D123" s="48" t="s">
        <v>129</v>
      </c>
      <c r="E123" s="49"/>
      <c r="F123" s="49"/>
      <c r="G123" s="106"/>
      <c r="H123" s="150"/>
    </row>
    <row r="124" spans="1:8" s="51" customFormat="1" ht="13.5" customHeight="1">
      <c r="A124" s="46"/>
      <c r="B124" s="53"/>
      <c r="C124" s="53"/>
      <c r="D124" s="55" t="s">
        <v>130</v>
      </c>
      <c r="E124" s="56">
        <f>E125</f>
        <v>9674193</v>
      </c>
      <c r="F124" s="56">
        <f>F125</f>
        <v>9674193</v>
      </c>
      <c r="G124" s="61">
        <f t="shared" si="6"/>
        <v>100</v>
      </c>
      <c r="H124" s="145">
        <f t="shared" si="5"/>
        <v>26.55132284150611</v>
      </c>
    </row>
    <row r="125" spans="1:8" s="51" customFormat="1" ht="13.5" customHeight="1">
      <c r="A125" s="46"/>
      <c r="B125" s="46"/>
      <c r="C125" s="47" t="s">
        <v>131</v>
      </c>
      <c r="D125" s="48" t="s">
        <v>132</v>
      </c>
      <c r="E125" s="49">
        <v>9674193</v>
      </c>
      <c r="F125" s="49">
        <v>9674193</v>
      </c>
      <c r="G125" s="50">
        <f t="shared" si="6"/>
        <v>100</v>
      </c>
      <c r="H125" s="142">
        <f t="shared" si="5"/>
        <v>26.55132284150611</v>
      </c>
    </row>
    <row r="126" spans="1:8" s="51" customFormat="1" ht="13.5" customHeight="1">
      <c r="A126" s="46"/>
      <c r="B126" s="53" t="s">
        <v>133</v>
      </c>
      <c r="C126" s="54"/>
      <c r="D126" s="55" t="s">
        <v>134</v>
      </c>
      <c r="E126" s="56">
        <f>E127</f>
        <v>6104853</v>
      </c>
      <c r="F126" s="56">
        <f>F127</f>
        <v>6104853</v>
      </c>
      <c r="G126" s="50">
        <f t="shared" si="6"/>
        <v>100</v>
      </c>
      <c r="H126" s="142">
        <f t="shared" si="5"/>
        <v>16.75508467765085</v>
      </c>
    </row>
    <row r="127" spans="1:8" s="51" customFormat="1" ht="13.5" customHeight="1">
      <c r="A127" s="46"/>
      <c r="B127" s="46"/>
      <c r="C127" s="47" t="s">
        <v>131</v>
      </c>
      <c r="D127" s="48" t="s">
        <v>132</v>
      </c>
      <c r="E127" s="49">
        <v>6104853</v>
      </c>
      <c r="F127" s="49">
        <v>6104853</v>
      </c>
      <c r="G127" s="86">
        <f t="shared" si="6"/>
        <v>100</v>
      </c>
      <c r="H127" s="149">
        <f t="shared" si="5"/>
        <v>16.75508467765085</v>
      </c>
    </row>
    <row r="128" spans="1:8" s="51" customFormat="1" ht="13.5" customHeight="1">
      <c r="A128" s="46"/>
      <c r="B128" s="53" t="s">
        <v>135</v>
      </c>
      <c r="C128" s="54"/>
      <c r="D128" s="55" t="s">
        <v>136</v>
      </c>
      <c r="E128" s="56">
        <f>E129</f>
        <v>100000</v>
      </c>
      <c r="F128" s="56">
        <f>F129</f>
        <v>70876.6</v>
      </c>
      <c r="G128" s="61">
        <f t="shared" si="6"/>
        <v>70.8766</v>
      </c>
      <c r="H128" s="145">
        <f t="shared" si="5"/>
        <v>0.19452449299991142</v>
      </c>
    </row>
    <row r="129" spans="1:8" s="51" customFormat="1" ht="13.5" customHeight="1">
      <c r="A129" s="46"/>
      <c r="B129" s="46"/>
      <c r="C129" s="47" t="s">
        <v>33</v>
      </c>
      <c r="D129" s="48" t="s">
        <v>34</v>
      </c>
      <c r="E129" s="49">
        <v>100000</v>
      </c>
      <c r="F129" s="49">
        <v>70876.6</v>
      </c>
      <c r="G129" s="50">
        <f t="shared" si="6"/>
        <v>70.8766</v>
      </c>
      <c r="H129" s="142">
        <f t="shared" si="5"/>
        <v>0.19452449299991142</v>
      </c>
    </row>
    <row r="130" spans="1:8" s="51" customFormat="1" ht="13.5" customHeight="1">
      <c r="A130" s="46"/>
      <c r="B130" s="53" t="s">
        <v>137</v>
      </c>
      <c r="C130" s="54"/>
      <c r="D130" s="55" t="s">
        <v>138</v>
      </c>
      <c r="E130" s="56">
        <f>E131</f>
        <v>494209</v>
      </c>
      <c r="F130" s="56">
        <f>F131</f>
        <v>494209</v>
      </c>
      <c r="G130" s="50">
        <f t="shared" si="6"/>
        <v>100</v>
      </c>
      <c r="H130" s="142">
        <f t="shared" si="5"/>
        <v>1.356382150963692</v>
      </c>
    </row>
    <row r="131" spans="1:8" s="51" customFormat="1" ht="13.5" customHeight="1">
      <c r="A131" s="46"/>
      <c r="B131" s="46"/>
      <c r="C131" s="47" t="s">
        <v>131</v>
      </c>
      <c r="D131" s="48" t="s">
        <v>132</v>
      </c>
      <c r="E131" s="49">
        <v>494209</v>
      </c>
      <c r="F131" s="49">
        <v>494209</v>
      </c>
      <c r="G131" s="86">
        <f t="shared" si="6"/>
        <v>100</v>
      </c>
      <c r="H131" s="149">
        <f t="shared" si="5"/>
        <v>1.356382150963692</v>
      </c>
    </row>
    <row r="132" spans="1:8" s="51" customFormat="1" ht="12.75" customHeight="1">
      <c r="A132" s="63" t="s">
        <v>139</v>
      </c>
      <c r="B132" s="63"/>
      <c r="C132" s="63"/>
      <c r="D132" s="65" t="s">
        <v>140</v>
      </c>
      <c r="E132" s="66">
        <f>E133+E140+E147+E150+E152+E145</f>
        <v>841560</v>
      </c>
      <c r="F132" s="66">
        <f>F133+F140+F147+F150+F152+F145</f>
        <v>554700.05</v>
      </c>
      <c r="G132" s="90">
        <f t="shared" si="6"/>
        <v>65.91330980559913</v>
      </c>
      <c r="H132" s="143">
        <f t="shared" si="5"/>
        <v>1.5224029650586444</v>
      </c>
    </row>
    <row r="133" spans="1:8" s="51" customFormat="1" ht="14.25">
      <c r="A133" s="46"/>
      <c r="B133" s="53" t="s">
        <v>141</v>
      </c>
      <c r="C133" s="53"/>
      <c r="D133" s="55" t="s">
        <v>142</v>
      </c>
      <c r="E133" s="56">
        <f>SUM(E134:E139)</f>
        <v>330470</v>
      </c>
      <c r="F133" s="56">
        <f>SUM(F134:F139)</f>
        <v>250733.18</v>
      </c>
      <c r="G133" s="50">
        <f t="shared" si="6"/>
        <v>75.87169183284412</v>
      </c>
      <c r="H133" s="142">
        <f t="shared" si="5"/>
        <v>0.6881501753435623</v>
      </c>
    </row>
    <row r="134" spans="1:8" s="51" customFormat="1" ht="14.25">
      <c r="A134" s="46"/>
      <c r="B134" s="46"/>
      <c r="C134" s="46" t="s">
        <v>45</v>
      </c>
      <c r="D134" s="48" t="s">
        <v>46</v>
      </c>
      <c r="E134" s="49">
        <v>218</v>
      </c>
      <c r="F134" s="49">
        <v>270</v>
      </c>
      <c r="G134" s="86">
        <f t="shared" si="6"/>
        <v>123.8532110091743</v>
      </c>
      <c r="H134" s="149">
        <f t="shared" si="5"/>
        <v>0.0007410289589226357</v>
      </c>
    </row>
    <row r="135" spans="1:8" s="51" customFormat="1" ht="54.75" customHeight="1">
      <c r="A135" s="46"/>
      <c r="B135" s="46"/>
      <c r="C135" s="58" t="s">
        <v>29</v>
      </c>
      <c r="D135" s="62" t="s">
        <v>30</v>
      </c>
      <c r="E135" s="49">
        <v>22922</v>
      </c>
      <c r="F135" s="49">
        <v>22721.91</v>
      </c>
      <c r="G135" s="50">
        <f t="shared" si="6"/>
        <v>99.12708315155746</v>
      </c>
      <c r="H135" s="142">
        <f t="shared" si="5"/>
        <v>0.06236145671123639</v>
      </c>
    </row>
    <row r="136" spans="1:8" s="51" customFormat="1" ht="14.25">
      <c r="A136" s="46"/>
      <c r="B136" s="46"/>
      <c r="C136" s="47" t="s">
        <v>66</v>
      </c>
      <c r="D136" s="48" t="s">
        <v>143</v>
      </c>
      <c r="E136" s="49">
        <v>1210</v>
      </c>
      <c r="F136" s="49">
        <v>1243.6</v>
      </c>
      <c r="G136" s="50">
        <f t="shared" si="6"/>
        <v>102.77685950413222</v>
      </c>
      <c r="H136" s="142">
        <f t="shared" si="5"/>
        <v>0.003413124493763666</v>
      </c>
    </row>
    <row r="137" spans="1:8" s="51" customFormat="1" ht="14.25">
      <c r="A137" s="46"/>
      <c r="B137" s="46"/>
      <c r="C137" s="47" t="s">
        <v>33</v>
      </c>
      <c r="D137" s="48" t="s">
        <v>34</v>
      </c>
      <c r="E137" s="49">
        <v>0</v>
      </c>
      <c r="F137" s="49">
        <v>0</v>
      </c>
      <c r="G137" s="50">
        <v>0</v>
      </c>
      <c r="H137" s="142">
        <f t="shared" si="5"/>
        <v>0</v>
      </c>
    </row>
    <row r="138" spans="1:8" s="51" customFormat="1" ht="14.25">
      <c r="A138" s="46"/>
      <c r="B138" s="46"/>
      <c r="C138" s="47" t="s">
        <v>25</v>
      </c>
      <c r="D138" s="48" t="s">
        <v>26</v>
      </c>
      <c r="E138" s="49">
        <v>63620</v>
      </c>
      <c r="F138" s="49">
        <v>67675.35</v>
      </c>
      <c r="G138" s="50">
        <f t="shared" si="6"/>
        <v>106.37433197107828</v>
      </c>
      <c r="H138" s="142">
        <f t="shared" si="5"/>
        <v>0.1857384968712037</v>
      </c>
    </row>
    <row r="139" spans="1:8" s="51" customFormat="1" ht="51">
      <c r="A139" s="46"/>
      <c r="B139" s="46"/>
      <c r="C139" s="58" t="s">
        <v>42</v>
      </c>
      <c r="D139" s="68" t="s">
        <v>43</v>
      </c>
      <c r="E139" s="49">
        <v>242500</v>
      </c>
      <c r="F139" s="49">
        <v>158822.32</v>
      </c>
      <c r="G139" s="50">
        <f t="shared" si="6"/>
        <v>65.49374020618556</v>
      </c>
      <c r="H139" s="142">
        <f t="shared" si="5"/>
        <v>0.4358960683084359</v>
      </c>
    </row>
    <row r="140" spans="1:8" s="51" customFormat="1" ht="14.25">
      <c r="A140" s="46"/>
      <c r="B140" s="53" t="s">
        <v>144</v>
      </c>
      <c r="C140" s="54"/>
      <c r="D140" s="55" t="s">
        <v>145</v>
      </c>
      <c r="E140" s="56">
        <f>SUM(E141:E144)</f>
        <v>80315</v>
      </c>
      <c r="F140" s="56">
        <f>SUM(F141:F144)</f>
        <v>73992.51999999999</v>
      </c>
      <c r="G140" s="61">
        <f t="shared" si="6"/>
        <v>92.1278964078939</v>
      </c>
      <c r="H140" s="145">
        <f t="shared" si="5"/>
        <v>0.20307629653208256</v>
      </c>
    </row>
    <row r="141" spans="1:8" s="51" customFormat="1" ht="14.25">
      <c r="A141" s="46"/>
      <c r="B141" s="46"/>
      <c r="C141" s="47" t="s">
        <v>45</v>
      </c>
      <c r="D141" s="48" t="s">
        <v>46</v>
      </c>
      <c r="E141" s="49">
        <v>26743</v>
      </c>
      <c r="F141" s="49">
        <v>24248.97</v>
      </c>
      <c r="G141" s="50">
        <f t="shared" si="6"/>
        <v>90.67408293759115</v>
      </c>
      <c r="H141" s="142">
        <f t="shared" si="5"/>
        <v>0.06655255182980084</v>
      </c>
    </row>
    <row r="142" spans="1:8" s="51" customFormat="1" ht="14.25">
      <c r="A142" s="46"/>
      <c r="B142" s="46"/>
      <c r="C142" s="47" t="s">
        <v>64</v>
      </c>
      <c r="D142" s="48" t="s">
        <v>65</v>
      </c>
      <c r="E142" s="49">
        <v>48572</v>
      </c>
      <c r="F142" s="49">
        <v>44664.62</v>
      </c>
      <c r="G142" s="50">
        <f t="shared" si="6"/>
        <v>91.95548875895578</v>
      </c>
      <c r="H142" s="142">
        <f t="shared" si="5"/>
        <v>0.12258435873805605</v>
      </c>
    </row>
    <row r="143" spans="1:8" s="51" customFormat="1" ht="14.25">
      <c r="A143" s="46"/>
      <c r="B143" s="46"/>
      <c r="C143" s="47" t="s">
        <v>66</v>
      </c>
      <c r="D143" s="84" t="s">
        <v>67</v>
      </c>
      <c r="E143" s="49">
        <v>0</v>
      </c>
      <c r="F143" s="49">
        <v>73.7</v>
      </c>
      <c r="G143" s="50">
        <v>0</v>
      </c>
      <c r="H143" s="142">
        <f t="shared" si="5"/>
        <v>0.0002022734602688824</v>
      </c>
    </row>
    <row r="144" spans="1:8" s="51" customFormat="1" ht="14.25">
      <c r="A144" s="46"/>
      <c r="B144" s="46"/>
      <c r="C144" s="47" t="s">
        <v>25</v>
      </c>
      <c r="D144" s="48" t="s">
        <v>26</v>
      </c>
      <c r="E144" s="49">
        <v>5000</v>
      </c>
      <c r="F144" s="49">
        <v>5005.23</v>
      </c>
      <c r="G144" s="50">
        <f t="shared" si="6"/>
        <v>100.10459999999999</v>
      </c>
      <c r="H144" s="142">
        <f t="shared" si="5"/>
        <v>0.013737112503956829</v>
      </c>
    </row>
    <row r="145" spans="1:8" s="51" customFormat="1" ht="14.25">
      <c r="A145" s="46"/>
      <c r="B145" s="53" t="s">
        <v>146</v>
      </c>
      <c r="C145" s="54"/>
      <c r="D145" s="55" t="s">
        <v>147</v>
      </c>
      <c r="E145" s="56">
        <f>E146</f>
        <v>27</v>
      </c>
      <c r="F145" s="56">
        <f>F146</f>
        <v>27</v>
      </c>
      <c r="G145" s="61">
        <f>F145/E145*100</f>
        <v>100</v>
      </c>
      <c r="H145" s="145">
        <f>SUM(F145/$F$9)*100</f>
        <v>7.410289589226358E-05</v>
      </c>
    </row>
    <row r="146" spans="1:8" s="51" customFormat="1" ht="14.25">
      <c r="A146" s="46"/>
      <c r="B146" s="46"/>
      <c r="C146" s="47" t="s">
        <v>45</v>
      </c>
      <c r="D146" s="48" t="s">
        <v>46</v>
      </c>
      <c r="E146" s="49">
        <v>27</v>
      </c>
      <c r="F146" s="49">
        <v>27</v>
      </c>
      <c r="G146" s="50">
        <f>F146/E146*100</f>
        <v>100</v>
      </c>
      <c r="H146" s="142">
        <f>SUM(F146/$F$9)*100</f>
        <v>7.410289589226358E-05</v>
      </c>
    </row>
    <row r="147" spans="1:8" s="51" customFormat="1" ht="14.25">
      <c r="A147" s="46"/>
      <c r="B147" s="53" t="s">
        <v>148</v>
      </c>
      <c r="C147" s="54"/>
      <c r="D147" s="55" t="s">
        <v>149</v>
      </c>
      <c r="E147" s="56">
        <f>SUM(E148:E149)</f>
        <v>30608</v>
      </c>
      <c r="F147" s="56">
        <f>SUM(F148:F149)</f>
        <v>30601.280000000002</v>
      </c>
      <c r="G147" s="50">
        <f t="shared" si="6"/>
        <v>99.97804495556719</v>
      </c>
      <c r="H147" s="142">
        <f t="shared" si="5"/>
        <v>0.08398679503740769</v>
      </c>
    </row>
    <row r="148" spans="1:8" s="51" customFormat="1" ht="14.25">
      <c r="A148" s="46"/>
      <c r="B148" s="46"/>
      <c r="C148" s="47" t="s">
        <v>64</v>
      </c>
      <c r="D148" s="48" t="s">
        <v>65</v>
      </c>
      <c r="E148" s="49">
        <v>1600</v>
      </c>
      <c r="F148" s="49">
        <v>1515.9</v>
      </c>
      <c r="G148" s="86">
        <f t="shared" si="6"/>
        <v>94.74375</v>
      </c>
      <c r="H148" s="149">
        <f t="shared" si="5"/>
        <v>0.004160465921595642</v>
      </c>
    </row>
    <row r="149" spans="1:8" s="51" customFormat="1" ht="14.25">
      <c r="A149" s="46"/>
      <c r="B149" s="46"/>
      <c r="C149" s="47" t="s">
        <v>25</v>
      </c>
      <c r="D149" s="48" t="s">
        <v>26</v>
      </c>
      <c r="E149" s="49">
        <v>29008</v>
      </c>
      <c r="F149" s="49">
        <v>29085.38</v>
      </c>
      <c r="G149" s="50">
        <f t="shared" si="6"/>
        <v>100.26675399889686</v>
      </c>
      <c r="H149" s="142">
        <f t="shared" si="5"/>
        <v>0.07982632911581204</v>
      </c>
    </row>
    <row r="150" spans="1:8" s="51" customFormat="1" ht="14.25">
      <c r="A150" s="46"/>
      <c r="B150" s="53" t="s">
        <v>150</v>
      </c>
      <c r="C150" s="54"/>
      <c r="D150" s="55" t="s">
        <v>151</v>
      </c>
      <c r="E150" s="56">
        <f>E151</f>
        <v>0</v>
      </c>
      <c r="F150" s="56">
        <f>F151</f>
        <v>1.06</v>
      </c>
      <c r="G150" s="61">
        <v>0</v>
      </c>
      <c r="H150" s="145">
        <f t="shared" si="5"/>
        <v>2.9092248016962735E-06</v>
      </c>
    </row>
    <row r="151" spans="1:8" s="51" customFormat="1" ht="14.25">
      <c r="A151" s="46"/>
      <c r="B151" s="46"/>
      <c r="C151" s="47" t="s">
        <v>25</v>
      </c>
      <c r="D151" s="48" t="s">
        <v>26</v>
      </c>
      <c r="E151" s="49">
        <v>0</v>
      </c>
      <c r="F151" s="49">
        <v>1.06</v>
      </c>
      <c r="G151" s="50">
        <v>0</v>
      </c>
      <c r="H151" s="142">
        <f t="shared" si="5"/>
        <v>2.9092248016962735E-06</v>
      </c>
    </row>
    <row r="152" spans="1:8" s="51" customFormat="1" ht="14.25">
      <c r="A152" s="46"/>
      <c r="B152" s="53" t="s">
        <v>152</v>
      </c>
      <c r="C152" s="54"/>
      <c r="D152" s="55" t="s">
        <v>28</v>
      </c>
      <c r="E152" s="56">
        <f>SUM(E153:E157)</f>
        <v>400140</v>
      </c>
      <c r="F152" s="56">
        <f>SUM(F153:F157)</f>
        <v>199345.01</v>
      </c>
      <c r="G152" s="50">
        <f t="shared" si="6"/>
        <v>49.818815914429955</v>
      </c>
      <c r="H152" s="142">
        <f t="shared" si="5"/>
        <v>0.5471126860248978</v>
      </c>
    </row>
    <row r="153" spans="1:8" s="51" customFormat="1" ht="14.25">
      <c r="A153" s="46"/>
      <c r="B153" s="46"/>
      <c r="C153" s="47" t="s">
        <v>25</v>
      </c>
      <c r="D153" s="48" t="s">
        <v>26</v>
      </c>
      <c r="E153" s="49">
        <v>0</v>
      </c>
      <c r="F153" s="49">
        <v>370.19</v>
      </c>
      <c r="G153" s="86">
        <v>0</v>
      </c>
      <c r="H153" s="149">
        <f>SUM(F153/$F$9)*100</f>
        <v>0.0010160055937169278</v>
      </c>
    </row>
    <row r="154" spans="1:8" s="51" customFormat="1" ht="25.5">
      <c r="A154" s="46"/>
      <c r="B154" s="46"/>
      <c r="C154" s="58" t="s">
        <v>199</v>
      </c>
      <c r="D154" s="107" t="s">
        <v>206</v>
      </c>
      <c r="E154" s="49">
        <v>312045</v>
      </c>
      <c r="F154" s="49">
        <v>116083.94</v>
      </c>
      <c r="G154" s="50">
        <f>F154/E154*100</f>
        <v>37.20102549311798</v>
      </c>
      <c r="H154" s="142">
        <f>SUM(F154/$F$9)*100</f>
        <v>0.31859837483643594</v>
      </c>
    </row>
    <row r="155" spans="1:8" s="51" customFormat="1" ht="25.5">
      <c r="A155" s="46"/>
      <c r="B155" s="46"/>
      <c r="C155" s="58" t="s">
        <v>170</v>
      </c>
      <c r="D155" s="107" t="s">
        <v>206</v>
      </c>
      <c r="E155" s="49">
        <v>38595</v>
      </c>
      <c r="F155" s="49">
        <v>33921.07</v>
      </c>
      <c r="G155" s="50">
        <f>F155/E155*100</f>
        <v>87.88980437880555</v>
      </c>
      <c r="H155" s="142">
        <f>SUM(F155/$F$9)*100</f>
        <v>0.09309813032459945</v>
      </c>
    </row>
    <row r="156" spans="1:8" s="51" customFormat="1" ht="25.5">
      <c r="A156" s="46"/>
      <c r="B156" s="46"/>
      <c r="C156" s="58" t="s">
        <v>190</v>
      </c>
      <c r="D156" s="107" t="s">
        <v>206</v>
      </c>
      <c r="E156" s="49">
        <v>42075</v>
      </c>
      <c r="F156" s="49">
        <v>42075</v>
      </c>
      <c r="G156" s="50">
        <f t="shared" si="6"/>
        <v>100</v>
      </c>
      <c r="H156" s="142">
        <f t="shared" si="5"/>
        <v>0.11547701276544407</v>
      </c>
    </row>
    <row r="157" spans="1:8" s="51" customFormat="1" ht="25.5">
      <c r="A157" s="46"/>
      <c r="B157" s="46"/>
      <c r="C157" s="47" t="s">
        <v>227</v>
      </c>
      <c r="D157" s="107" t="s">
        <v>206</v>
      </c>
      <c r="E157" s="49">
        <v>7425</v>
      </c>
      <c r="F157" s="49">
        <v>6894.81</v>
      </c>
      <c r="G157" s="50">
        <f t="shared" si="6"/>
        <v>92.85939393939394</v>
      </c>
      <c r="H157" s="142">
        <f t="shared" si="5"/>
        <v>0.0189231625047014</v>
      </c>
    </row>
    <row r="158" spans="1:8" s="51" customFormat="1" ht="15">
      <c r="A158" s="63" t="s">
        <v>155</v>
      </c>
      <c r="B158" s="63"/>
      <c r="C158" s="63"/>
      <c r="D158" s="108" t="s">
        <v>156</v>
      </c>
      <c r="E158" s="66">
        <f>E159+E162+E173+E176+E181+E183+E189+E178</f>
        <v>5882154</v>
      </c>
      <c r="F158" s="66">
        <f>F159+F162+F173+F176+F181+F183+F189+F178</f>
        <v>5888419.67</v>
      </c>
      <c r="G158" s="90">
        <f t="shared" si="6"/>
        <v>100.10651999250615</v>
      </c>
      <c r="H158" s="143">
        <f aca="true" t="shared" si="7" ref="H158:H167">SUM(F158/$F$9)*100</f>
        <v>16.161072213924704</v>
      </c>
    </row>
    <row r="159" spans="1:8" s="51" customFormat="1" ht="14.25">
      <c r="A159" s="46"/>
      <c r="B159" s="53" t="s">
        <v>157</v>
      </c>
      <c r="C159" s="54"/>
      <c r="D159" s="55" t="s">
        <v>158</v>
      </c>
      <c r="E159" s="56">
        <f>SUM(E160:E161)</f>
        <v>298125</v>
      </c>
      <c r="F159" s="56">
        <f>SUM(F160:F161)</f>
        <v>298116.91</v>
      </c>
      <c r="G159" s="57">
        <f t="shared" si="6"/>
        <v>99.99728637316561</v>
      </c>
      <c r="H159" s="144">
        <f t="shared" si="7"/>
        <v>0.8181972720538262</v>
      </c>
    </row>
    <row r="160" spans="1:8" s="51" customFormat="1" ht="38.25">
      <c r="A160" s="46"/>
      <c r="B160" s="46"/>
      <c r="C160" s="58" t="s">
        <v>35</v>
      </c>
      <c r="D160" s="62" t="s">
        <v>36</v>
      </c>
      <c r="E160" s="49">
        <v>298125</v>
      </c>
      <c r="F160" s="49">
        <v>298116.91</v>
      </c>
      <c r="G160" s="50">
        <f t="shared" si="6"/>
        <v>99.99728637316561</v>
      </c>
      <c r="H160" s="142">
        <f t="shared" si="7"/>
        <v>0.8181972720538262</v>
      </c>
    </row>
    <row r="161" spans="1:8" s="51" customFormat="1" ht="25.5">
      <c r="A161" s="46"/>
      <c r="B161" s="46"/>
      <c r="C161" s="58" t="s">
        <v>154</v>
      </c>
      <c r="D161" s="62" t="s">
        <v>159</v>
      </c>
      <c r="E161" s="49">
        <v>0</v>
      </c>
      <c r="F161" s="49">
        <v>0</v>
      </c>
      <c r="G161" s="50">
        <v>0</v>
      </c>
      <c r="H161" s="142">
        <f t="shared" si="7"/>
        <v>0</v>
      </c>
    </row>
    <row r="162" spans="1:8" s="51" customFormat="1" ht="14.25">
      <c r="A162" s="46"/>
      <c r="B162" s="53" t="s">
        <v>160</v>
      </c>
      <c r="C162" s="54"/>
      <c r="D162" s="55" t="s">
        <v>161</v>
      </c>
      <c r="E162" s="56">
        <f>SUM(E163:E170)</f>
        <v>4910708</v>
      </c>
      <c r="F162" s="56">
        <f>SUM(F163:F170)</f>
        <v>4917466.95</v>
      </c>
      <c r="G162" s="61">
        <f t="shared" si="6"/>
        <v>100.13763697617533</v>
      </c>
      <c r="H162" s="145">
        <f t="shared" si="7"/>
        <v>13.496242275907292</v>
      </c>
    </row>
    <row r="163" spans="1:8" s="51" customFormat="1" ht="14.25">
      <c r="A163" s="46"/>
      <c r="B163" s="46"/>
      <c r="C163" s="47" t="s">
        <v>45</v>
      </c>
      <c r="D163" s="109" t="s">
        <v>46</v>
      </c>
      <c r="E163" s="49">
        <v>0</v>
      </c>
      <c r="F163" s="49">
        <v>44</v>
      </c>
      <c r="G163" s="50">
        <v>0</v>
      </c>
      <c r="H163" s="142">
        <f t="shared" si="7"/>
        <v>0.00012076027478739248</v>
      </c>
    </row>
    <row r="164" spans="1:8" s="51" customFormat="1" ht="14.25">
      <c r="A164" s="46"/>
      <c r="B164" s="46"/>
      <c r="C164" s="47" t="s">
        <v>33</v>
      </c>
      <c r="D164" s="84" t="s">
        <v>34</v>
      </c>
      <c r="E164" s="49">
        <v>87</v>
      </c>
      <c r="F164" s="49">
        <v>0</v>
      </c>
      <c r="G164" s="50">
        <f>F164/E164*100</f>
        <v>0</v>
      </c>
      <c r="H164" s="142">
        <f t="shared" si="7"/>
        <v>0</v>
      </c>
    </row>
    <row r="165" spans="1:8" s="51" customFormat="1" ht="14.25">
      <c r="A165" s="46"/>
      <c r="B165" s="46"/>
      <c r="C165" s="47" t="s">
        <v>25</v>
      </c>
      <c r="D165" s="109" t="s">
        <v>26</v>
      </c>
      <c r="E165" s="49">
        <v>621</v>
      </c>
      <c r="F165" s="49">
        <v>0</v>
      </c>
      <c r="G165" s="50">
        <f>F165/E165*100</f>
        <v>0</v>
      </c>
      <c r="H165" s="142">
        <f t="shared" si="7"/>
        <v>0</v>
      </c>
    </row>
    <row r="166" spans="1:8" s="51" customFormat="1" ht="25.5">
      <c r="A166" s="46"/>
      <c r="B166" s="46"/>
      <c r="C166" s="47" t="s">
        <v>228</v>
      </c>
      <c r="D166" s="59" t="s">
        <v>235</v>
      </c>
      <c r="E166" s="49">
        <v>10000</v>
      </c>
      <c r="F166" s="49">
        <v>10823.84</v>
      </c>
      <c r="G166" s="50">
        <f>F166/E166*100</f>
        <v>108.2384</v>
      </c>
      <c r="H166" s="142">
        <f t="shared" si="7"/>
        <v>0.029706588469426597</v>
      </c>
    </row>
    <row r="167" spans="1:8" s="51" customFormat="1" ht="38.25">
      <c r="A167" s="46"/>
      <c r="B167" s="46"/>
      <c r="C167" s="58" t="s">
        <v>35</v>
      </c>
      <c r="D167" s="62" t="s">
        <v>36</v>
      </c>
      <c r="E167" s="49">
        <v>4900000</v>
      </c>
      <c r="F167" s="49">
        <v>4899996.38</v>
      </c>
      <c r="G167" s="50">
        <f>F167/E167*100</f>
        <v>99.99992612244898</v>
      </c>
      <c r="H167" s="142">
        <f t="shared" si="7"/>
        <v>13.448293393318828</v>
      </c>
    </row>
    <row r="168" spans="1:8" s="51" customFormat="1" ht="14.25">
      <c r="A168" s="46"/>
      <c r="B168" s="46"/>
      <c r="C168" s="47" t="s">
        <v>58</v>
      </c>
      <c r="D168" s="48" t="s">
        <v>59</v>
      </c>
      <c r="E168" s="49"/>
      <c r="F168" s="49"/>
      <c r="G168" s="50"/>
      <c r="H168" s="142"/>
    </row>
    <row r="169" spans="1:8" s="51" customFormat="1" ht="14.25">
      <c r="A169" s="46"/>
      <c r="B169" s="46"/>
      <c r="C169" s="47"/>
      <c r="D169" s="48" t="s">
        <v>60</v>
      </c>
      <c r="E169" s="49"/>
      <c r="F169" s="49"/>
      <c r="G169" s="50"/>
      <c r="H169" s="142"/>
    </row>
    <row r="170" spans="1:8" s="51" customFormat="1" ht="14.25">
      <c r="A170" s="46"/>
      <c r="B170" s="46"/>
      <c r="C170" s="47"/>
      <c r="D170" s="48" t="s">
        <v>61</v>
      </c>
      <c r="E170" s="49">
        <v>0</v>
      </c>
      <c r="F170" s="49">
        <v>6602.73</v>
      </c>
      <c r="G170" s="50">
        <v>0</v>
      </c>
      <c r="H170" s="142">
        <f>SUM(F170/$F$9)*100</f>
        <v>0.01812153384424909</v>
      </c>
    </row>
    <row r="171" spans="1:8" s="51" customFormat="1" ht="14.25">
      <c r="A171" s="46"/>
      <c r="B171" s="46" t="s">
        <v>162</v>
      </c>
      <c r="C171" s="47"/>
      <c r="D171" s="48" t="s">
        <v>163</v>
      </c>
      <c r="E171" s="49"/>
      <c r="F171" s="49"/>
      <c r="G171" s="50"/>
      <c r="H171" s="142"/>
    </row>
    <row r="172" spans="1:8" s="51" customFormat="1" ht="14.25">
      <c r="A172" s="46"/>
      <c r="B172" s="46"/>
      <c r="C172" s="47"/>
      <c r="D172" s="48" t="s">
        <v>164</v>
      </c>
      <c r="E172" s="49"/>
      <c r="F172" s="49"/>
      <c r="G172" s="50"/>
      <c r="H172" s="142"/>
    </row>
    <row r="173" spans="1:8" s="51" customFormat="1" ht="14.25">
      <c r="A173" s="46"/>
      <c r="B173" s="53"/>
      <c r="C173" s="54"/>
      <c r="D173" s="55" t="s">
        <v>165</v>
      </c>
      <c r="E173" s="56">
        <f>SUM(E174:E175)</f>
        <v>9674</v>
      </c>
      <c r="F173" s="56">
        <f>SUM(F174:F175)</f>
        <v>9609.68</v>
      </c>
      <c r="G173" s="61">
        <f aca="true" t="shared" si="8" ref="G173:G197">F173/E173*100</f>
        <v>99.3351250775274</v>
      </c>
      <c r="H173" s="145">
        <f aca="true" t="shared" si="9" ref="H173:H178">SUM(F173/$F$9)*100</f>
        <v>0.026374263577702495</v>
      </c>
    </row>
    <row r="174" spans="1:8" s="51" customFormat="1" ht="38.25">
      <c r="A174" s="46"/>
      <c r="B174" s="46"/>
      <c r="C174" s="58" t="s">
        <v>35</v>
      </c>
      <c r="D174" s="62" t="s">
        <v>36</v>
      </c>
      <c r="E174" s="49">
        <v>4540</v>
      </c>
      <c r="F174" s="49">
        <v>4475.68</v>
      </c>
      <c r="G174" s="50">
        <f t="shared" si="8"/>
        <v>98.58325991189429</v>
      </c>
      <c r="H174" s="142">
        <f t="shared" si="9"/>
        <v>0.012283735151373563</v>
      </c>
    </row>
    <row r="175" spans="1:8" s="51" customFormat="1" ht="25.5">
      <c r="A175" s="46"/>
      <c r="B175" s="46"/>
      <c r="C175" s="58" t="s">
        <v>79</v>
      </c>
      <c r="D175" s="62" t="s">
        <v>153</v>
      </c>
      <c r="E175" s="49">
        <v>5134</v>
      </c>
      <c r="F175" s="49">
        <v>5134</v>
      </c>
      <c r="G175" s="50">
        <f>F175/E175*100</f>
        <v>100</v>
      </c>
      <c r="H175" s="142">
        <f t="shared" si="9"/>
        <v>0.014090528426328932</v>
      </c>
    </row>
    <row r="176" spans="1:8" s="51" customFormat="1" ht="14.25">
      <c r="A176" s="46"/>
      <c r="B176" s="53" t="s">
        <v>166</v>
      </c>
      <c r="C176" s="54"/>
      <c r="D176" s="55" t="s">
        <v>167</v>
      </c>
      <c r="E176" s="56">
        <f>SUM(E177:E177)</f>
        <v>61420</v>
      </c>
      <c r="F176" s="56">
        <f>SUM(F177:F177)</f>
        <v>61416.92</v>
      </c>
      <c r="G176" s="61">
        <f t="shared" si="8"/>
        <v>99.99498534679257</v>
      </c>
      <c r="H176" s="145">
        <f t="shared" si="9"/>
        <v>0.16856191217716593</v>
      </c>
    </row>
    <row r="177" spans="1:8" s="51" customFormat="1" ht="25.5">
      <c r="A177" s="46"/>
      <c r="B177" s="46"/>
      <c r="C177" s="58" t="s">
        <v>79</v>
      </c>
      <c r="D177" s="62" t="s">
        <v>153</v>
      </c>
      <c r="E177" s="49">
        <v>61420</v>
      </c>
      <c r="F177" s="49">
        <v>61416.92</v>
      </c>
      <c r="G177" s="50">
        <f t="shared" si="8"/>
        <v>99.99498534679257</v>
      </c>
      <c r="H177" s="142">
        <f t="shared" si="9"/>
        <v>0.16856191217716593</v>
      </c>
    </row>
    <row r="178" spans="1:8" s="51" customFormat="1" ht="14.25">
      <c r="A178" s="46"/>
      <c r="B178" s="53" t="s">
        <v>194</v>
      </c>
      <c r="C178" s="54"/>
      <c r="D178" s="85" t="s">
        <v>204</v>
      </c>
      <c r="E178" s="56">
        <f>SUM(E179+E180)</f>
        <v>70309</v>
      </c>
      <c r="F178" s="56">
        <f>SUM(F179+F180)</f>
        <v>70308.8</v>
      </c>
      <c r="G178" s="61">
        <f>F178/E178*100</f>
        <v>99.99971554139584</v>
      </c>
      <c r="H178" s="145">
        <f t="shared" si="9"/>
        <v>0.1929661365448141</v>
      </c>
    </row>
    <row r="179" spans="1:8" s="51" customFormat="1" ht="14.25">
      <c r="A179" s="46"/>
      <c r="B179" s="46"/>
      <c r="C179" s="47" t="s">
        <v>45</v>
      </c>
      <c r="D179" s="109" t="s">
        <v>46</v>
      </c>
      <c r="E179" s="49">
        <v>9</v>
      </c>
      <c r="F179" s="49">
        <v>8.8</v>
      </c>
      <c r="G179" s="50"/>
      <c r="H179" s="142"/>
    </row>
    <row r="180" spans="1:8" s="51" customFormat="1" ht="25.5">
      <c r="A180" s="46"/>
      <c r="B180" s="46"/>
      <c r="C180" s="58" t="s">
        <v>79</v>
      </c>
      <c r="D180" s="62" t="s">
        <v>153</v>
      </c>
      <c r="E180" s="49">
        <v>70300</v>
      </c>
      <c r="F180" s="49">
        <v>70300</v>
      </c>
      <c r="G180" s="50">
        <f>F180/E180*100</f>
        <v>100</v>
      </c>
      <c r="H180" s="142">
        <f aca="true" t="shared" si="10" ref="H180:H189">SUM(F180/$F$9)*100</f>
        <v>0.1929419844898566</v>
      </c>
    </row>
    <row r="181" spans="1:8" s="51" customFormat="1" ht="14.25">
      <c r="A181" s="46"/>
      <c r="B181" s="53" t="s">
        <v>168</v>
      </c>
      <c r="C181" s="53"/>
      <c r="D181" s="55" t="s">
        <v>169</v>
      </c>
      <c r="E181" s="56">
        <f>SUM(E182:E182)</f>
        <v>236289</v>
      </c>
      <c r="F181" s="56">
        <f>SUM(F182:F182)</f>
        <v>236289</v>
      </c>
      <c r="G181" s="61">
        <f t="shared" si="8"/>
        <v>100</v>
      </c>
      <c r="H181" s="145">
        <f t="shared" si="10"/>
        <v>0.648507376573595</v>
      </c>
    </row>
    <row r="182" spans="1:8" s="51" customFormat="1" ht="25.5">
      <c r="A182" s="46"/>
      <c r="B182" s="46"/>
      <c r="C182" s="58" t="s">
        <v>79</v>
      </c>
      <c r="D182" s="62" t="s">
        <v>153</v>
      </c>
      <c r="E182" s="49">
        <v>236289</v>
      </c>
      <c r="F182" s="49">
        <v>236289</v>
      </c>
      <c r="G182" s="50">
        <f t="shared" si="8"/>
        <v>100</v>
      </c>
      <c r="H182" s="142">
        <f t="shared" si="10"/>
        <v>0.648507376573595</v>
      </c>
    </row>
    <row r="183" spans="1:8" s="51" customFormat="1" ht="14.25">
      <c r="A183" s="46"/>
      <c r="B183" s="53" t="s">
        <v>171</v>
      </c>
      <c r="C183" s="54"/>
      <c r="D183" s="55" t="s">
        <v>172</v>
      </c>
      <c r="E183" s="56">
        <f>SUM(E184:E188)</f>
        <v>137749</v>
      </c>
      <c r="F183" s="56">
        <f>SUM(F184:F188)</f>
        <v>137348.28</v>
      </c>
      <c r="G183" s="61">
        <f t="shared" si="8"/>
        <v>99.709094076908</v>
      </c>
      <c r="H183" s="145">
        <f t="shared" si="10"/>
        <v>0.376959455326721</v>
      </c>
    </row>
    <row r="184" spans="1:8" s="51" customFormat="1" ht="14.25">
      <c r="A184" s="46"/>
      <c r="B184" s="46"/>
      <c r="C184" s="47" t="s">
        <v>45</v>
      </c>
      <c r="D184" s="109" t="s">
        <v>46</v>
      </c>
      <c r="E184" s="49">
        <v>18</v>
      </c>
      <c r="F184" s="49">
        <v>17.6</v>
      </c>
      <c r="G184" s="86">
        <f>F184/E184*100</f>
        <v>97.77777777777779</v>
      </c>
      <c r="H184" s="149">
        <f t="shared" si="10"/>
        <v>4.830410991495699E-05</v>
      </c>
    </row>
    <row r="185" spans="1:8" s="51" customFormat="1" ht="14.25">
      <c r="A185" s="46"/>
      <c r="B185" s="46"/>
      <c r="C185" s="47" t="s">
        <v>64</v>
      </c>
      <c r="D185" s="48" t="s">
        <v>65</v>
      </c>
      <c r="E185" s="49">
        <v>30000</v>
      </c>
      <c r="F185" s="49">
        <v>29602.87</v>
      </c>
      <c r="G185" s="50">
        <f t="shared" si="8"/>
        <v>98.67623333333333</v>
      </c>
      <c r="H185" s="142">
        <f t="shared" si="10"/>
        <v>0.08124660717489675</v>
      </c>
    </row>
    <row r="186" spans="1:8" s="51" customFormat="1" ht="14.25">
      <c r="A186" s="46"/>
      <c r="B186" s="46"/>
      <c r="C186" s="47" t="s">
        <v>33</v>
      </c>
      <c r="D186" s="84" t="s">
        <v>34</v>
      </c>
      <c r="E186" s="49">
        <v>0</v>
      </c>
      <c r="F186" s="49">
        <v>0.7</v>
      </c>
      <c r="G186" s="50">
        <v>0</v>
      </c>
      <c r="H186" s="142">
        <f t="shared" si="10"/>
        <v>1.9211861897994256E-06</v>
      </c>
    </row>
    <row r="187" spans="1:8" s="51" customFormat="1" ht="14.25">
      <c r="A187" s="46"/>
      <c r="B187" s="46"/>
      <c r="C187" s="47" t="s">
        <v>25</v>
      </c>
      <c r="D187" s="48" t="s">
        <v>26</v>
      </c>
      <c r="E187" s="49">
        <v>28231</v>
      </c>
      <c r="F187" s="49">
        <v>28230.86</v>
      </c>
      <c r="G187" s="50">
        <f t="shared" si="8"/>
        <v>99.99950409124722</v>
      </c>
      <c r="H187" s="142">
        <f t="shared" si="10"/>
        <v>0.07748105479737288</v>
      </c>
    </row>
    <row r="188" spans="1:8" s="51" customFormat="1" ht="38.25">
      <c r="A188" s="46"/>
      <c r="B188" s="46"/>
      <c r="C188" s="58" t="s">
        <v>35</v>
      </c>
      <c r="D188" s="62" t="s">
        <v>36</v>
      </c>
      <c r="E188" s="49">
        <v>79500</v>
      </c>
      <c r="F188" s="49">
        <v>79496.25</v>
      </c>
      <c r="G188" s="50">
        <f t="shared" si="8"/>
        <v>99.99528301886792</v>
      </c>
      <c r="H188" s="142">
        <f t="shared" si="10"/>
        <v>0.21818156805834657</v>
      </c>
    </row>
    <row r="189" spans="1:8" s="51" customFormat="1" ht="14.25">
      <c r="A189" s="46"/>
      <c r="B189" s="53" t="s">
        <v>173</v>
      </c>
      <c r="C189" s="54"/>
      <c r="D189" s="55" t="s">
        <v>28</v>
      </c>
      <c r="E189" s="56">
        <f>SUM(E190:E193)</f>
        <v>157880</v>
      </c>
      <c r="F189" s="56">
        <f>SUM(F190:F193)</f>
        <v>157863.13</v>
      </c>
      <c r="G189" s="61">
        <f t="shared" si="8"/>
        <v>99.98931466936915</v>
      </c>
      <c r="H189" s="145">
        <f t="shared" si="10"/>
        <v>0.4332635217635878</v>
      </c>
    </row>
    <row r="190" spans="1:8" s="51" customFormat="1" ht="25.5">
      <c r="A190" s="46"/>
      <c r="B190" s="46"/>
      <c r="C190" s="47" t="s">
        <v>199</v>
      </c>
      <c r="D190" s="107" t="s">
        <v>206</v>
      </c>
      <c r="E190" s="49">
        <v>17748</v>
      </c>
      <c r="F190" s="49">
        <v>17748</v>
      </c>
      <c r="G190" s="50"/>
      <c r="H190" s="142"/>
    </row>
    <row r="191" spans="1:8" s="51" customFormat="1" ht="25.5">
      <c r="A191" s="46"/>
      <c r="B191" s="46"/>
      <c r="C191" s="47" t="s">
        <v>170</v>
      </c>
      <c r="D191" s="107" t="s">
        <v>206</v>
      </c>
      <c r="E191" s="49">
        <v>3132</v>
      </c>
      <c r="F191" s="49">
        <v>3115.13</v>
      </c>
      <c r="G191" s="50"/>
      <c r="H191" s="142"/>
    </row>
    <row r="192" spans="1:8" s="51" customFormat="1" ht="51.75" customHeight="1">
      <c r="A192" s="46"/>
      <c r="B192" s="46"/>
      <c r="C192" s="58" t="s">
        <v>35</v>
      </c>
      <c r="D192" s="62" t="s">
        <v>174</v>
      </c>
      <c r="E192" s="49">
        <v>15600</v>
      </c>
      <c r="F192" s="49">
        <v>15600</v>
      </c>
      <c r="G192" s="50">
        <f>F192/E192*100</f>
        <v>100</v>
      </c>
      <c r="H192" s="142">
        <f aca="true" t="shared" si="11" ref="H192:H214">SUM(F192/$F$9)*100</f>
        <v>0.04281500651553006</v>
      </c>
    </row>
    <row r="193" spans="1:8" s="51" customFormat="1" ht="25.5">
      <c r="A193" s="46"/>
      <c r="B193" s="46"/>
      <c r="C193" s="58" t="s">
        <v>79</v>
      </c>
      <c r="D193" s="62" t="s">
        <v>153</v>
      </c>
      <c r="E193" s="49">
        <v>121400</v>
      </c>
      <c r="F193" s="49">
        <v>121400</v>
      </c>
      <c r="G193" s="50">
        <f t="shared" si="8"/>
        <v>100</v>
      </c>
      <c r="H193" s="142">
        <f t="shared" si="11"/>
        <v>0.3331885763452147</v>
      </c>
    </row>
    <row r="194" spans="1:8" s="51" customFormat="1" ht="15">
      <c r="A194" s="63" t="s">
        <v>175</v>
      </c>
      <c r="B194" s="63"/>
      <c r="C194" s="63"/>
      <c r="D194" s="65" t="s">
        <v>176</v>
      </c>
      <c r="E194" s="66">
        <f>E195</f>
        <v>223540</v>
      </c>
      <c r="F194" s="66">
        <f>F195</f>
        <v>192325.3</v>
      </c>
      <c r="G194" s="82">
        <f t="shared" si="8"/>
        <v>86.03619039098147</v>
      </c>
      <c r="H194" s="147">
        <f t="shared" si="11"/>
        <v>0.5278467290129021</v>
      </c>
    </row>
    <row r="195" spans="1:8" s="51" customFormat="1" ht="14.25">
      <c r="A195" s="46"/>
      <c r="B195" s="53" t="s">
        <v>177</v>
      </c>
      <c r="C195" s="54"/>
      <c r="D195" s="55" t="s">
        <v>178</v>
      </c>
      <c r="E195" s="56">
        <f>SUM(E196:E196)</f>
        <v>223540</v>
      </c>
      <c r="F195" s="56">
        <f>SUM(F196:F196)</f>
        <v>192325.3</v>
      </c>
      <c r="G195" s="57">
        <f t="shared" si="8"/>
        <v>86.03619039098147</v>
      </c>
      <c r="H195" s="144">
        <f t="shared" si="11"/>
        <v>0.5278467290129021</v>
      </c>
    </row>
    <row r="196" spans="1:8" s="51" customFormat="1" ht="25.5">
      <c r="A196" s="46"/>
      <c r="B196" s="46"/>
      <c r="C196" s="58" t="s">
        <v>79</v>
      </c>
      <c r="D196" s="62" t="s">
        <v>153</v>
      </c>
      <c r="E196" s="49">
        <v>223540</v>
      </c>
      <c r="F196" s="49">
        <v>192325.3</v>
      </c>
      <c r="G196" s="50">
        <f t="shared" si="8"/>
        <v>86.03619039098147</v>
      </c>
      <c r="H196" s="142">
        <f t="shared" si="11"/>
        <v>0.5278467290129021</v>
      </c>
    </row>
    <row r="197" spans="1:8" s="51" customFormat="1" ht="15">
      <c r="A197" s="63" t="s">
        <v>179</v>
      </c>
      <c r="B197" s="63"/>
      <c r="C197" s="64"/>
      <c r="D197" s="65" t="s">
        <v>180</v>
      </c>
      <c r="E197" s="66">
        <f>E198+E206+E202+E204</f>
        <v>3781909</v>
      </c>
      <c r="F197" s="66">
        <f>F198+F206+F202+F204</f>
        <v>430432.73</v>
      </c>
      <c r="G197" s="90">
        <f t="shared" si="8"/>
        <v>11.381361370672852</v>
      </c>
      <c r="H197" s="143">
        <f t="shared" si="11"/>
        <v>1.181344880733807</v>
      </c>
    </row>
    <row r="198" spans="1:8" s="51" customFormat="1" ht="14.25">
      <c r="A198" s="46"/>
      <c r="B198" s="53" t="s">
        <v>181</v>
      </c>
      <c r="C198" s="54"/>
      <c r="D198" s="55" t="s">
        <v>182</v>
      </c>
      <c r="E198" s="56">
        <f>SUM(E199:E201)</f>
        <v>3730196</v>
      </c>
      <c r="F198" s="56">
        <f>SUM(F199:F201)</f>
        <v>388036.8</v>
      </c>
      <c r="G198" s="110">
        <f aca="true" t="shared" si="12" ref="G198:G206">F198/E198*100</f>
        <v>10.402584743536265</v>
      </c>
      <c r="H198" s="151">
        <f t="shared" si="11"/>
        <v>1.064987058991374</v>
      </c>
    </row>
    <row r="199" spans="1:8" s="51" customFormat="1" ht="14.25">
      <c r="A199" s="46"/>
      <c r="B199" s="46"/>
      <c r="C199" s="47" t="s">
        <v>25</v>
      </c>
      <c r="D199" s="48" t="s">
        <v>26</v>
      </c>
      <c r="E199" s="49">
        <v>442</v>
      </c>
      <c r="F199" s="111">
        <v>441.8</v>
      </c>
      <c r="G199" s="112">
        <f t="shared" si="12"/>
        <v>99.95475113122171</v>
      </c>
      <c r="H199" s="152">
        <f t="shared" si="11"/>
        <v>0.0012125429409334091</v>
      </c>
    </row>
    <row r="200" spans="1:8" s="51" customFormat="1" ht="25.5">
      <c r="A200" s="46"/>
      <c r="B200" s="46"/>
      <c r="C200" s="58" t="s">
        <v>190</v>
      </c>
      <c r="D200" s="107" t="s">
        <v>206</v>
      </c>
      <c r="E200" s="113">
        <v>3079754</v>
      </c>
      <c r="F200" s="114">
        <v>0</v>
      </c>
      <c r="G200" s="115">
        <f t="shared" si="12"/>
        <v>0</v>
      </c>
      <c r="H200" s="153">
        <f t="shared" si="11"/>
        <v>0</v>
      </c>
    </row>
    <row r="201" spans="1:8" s="51" customFormat="1" ht="51">
      <c r="A201" s="46"/>
      <c r="B201" s="46"/>
      <c r="C201" s="58" t="s">
        <v>213</v>
      </c>
      <c r="D201" s="107" t="s">
        <v>214</v>
      </c>
      <c r="E201" s="113">
        <v>650000</v>
      </c>
      <c r="F201" s="114">
        <v>387595</v>
      </c>
      <c r="G201" s="115">
        <f t="shared" si="12"/>
        <v>59.63</v>
      </c>
      <c r="H201" s="153">
        <f t="shared" si="11"/>
        <v>1.0637745160504408</v>
      </c>
    </row>
    <row r="202" spans="1:8" s="119" customFormat="1" ht="14.25">
      <c r="A202" s="116"/>
      <c r="B202" s="53" t="s">
        <v>229</v>
      </c>
      <c r="C202" s="117"/>
      <c r="D202" s="118"/>
      <c r="E202" s="56">
        <f>E203</f>
        <v>15400</v>
      </c>
      <c r="F202" s="56">
        <f>F203</f>
        <v>0</v>
      </c>
      <c r="G202" s="110">
        <f t="shared" si="12"/>
        <v>0</v>
      </c>
      <c r="H202" s="151">
        <f t="shared" si="11"/>
        <v>0</v>
      </c>
    </row>
    <row r="203" spans="1:8" s="43" customFormat="1" ht="25.5">
      <c r="A203" s="42"/>
      <c r="B203" s="42"/>
      <c r="C203" s="28" t="s">
        <v>190</v>
      </c>
      <c r="D203" s="45" t="s">
        <v>206</v>
      </c>
      <c r="E203" s="18">
        <v>15400</v>
      </c>
      <c r="F203" s="18">
        <v>0</v>
      </c>
      <c r="G203" s="44">
        <f t="shared" si="12"/>
        <v>0</v>
      </c>
      <c r="H203" s="154">
        <f t="shared" si="11"/>
        <v>0</v>
      </c>
    </row>
    <row r="204" spans="1:8" s="121" customFormat="1" ht="38.25">
      <c r="A204" s="46"/>
      <c r="B204" s="91" t="s">
        <v>230</v>
      </c>
      <c r="C204" s="117"/>
      <c r="D204" s="120" t="s">
        <v>231</v>
      </c>
      <c r="E204" s="56">
        <f>E205</f>
        <v>30043</v>
      </c>
      <c r="F204" s="56">
        <f>F205</f>
        <v>36125.93</v>
      </c>
      <c r="G204" s="50">
        <f t="shared" si="12"/>
        <v>120.24741204273874</v>
      </c>
      <c r="H204" s="142">
        <f t="shared" si="11"/>
        <v>0.09914948258522968</v>
      </c>
    </row>
    <row r="205" spans="1:8" s="121" customFormat="1" ht="14.25">
      <c r="A205" s="46"/>
      <c r="B205" s="46"/>
      <c r="C205" s="47" t="s">
        <v>45</v>
      </c>
      <c r="D205" s="107" t="s">
        <v>46</v>
      </c>
      <c r="E205" s="49">
        <v>30043</v>
      </c>
      <c r="F205" s="49">
        <v>36125.93</v>
      </c>
      <c r="G205" s="86">
        <f t="shared" si="12"/>
        <v>120.24741204273874</v>
      </c>
      <c r="H205" s="149">
        <f t="shared" si="11"/>
        <v>0.09914948258522968</v>
      </c>
    </row>
    <row r="206" spans="1:8" s="51" customFormat="1" ht="14.25">
      <c r="A206" s="46"/>
      <c r="B206" s="53" t="s">
        <v>195</v>
      </c>
      <c r="C206" s="54"/>
      <c r="D206" s="85" t="s">
        <v>28</v>
      </c>
      <c r="E206" s="56">
        <f>SUM(E207:E209)</f>
        <v>6270</v>
      </c>
      <c r="F206" s="56">
        <f>SUM(F207:F209)</f>
        <v>6270</v>
      </c>
      <c r="G206" s="122">
        <f t="shared" si="12"/>
        <v>100</v>
      </c>
      <c r="H206" s="155">
        <f t="shared" si="11"/>
        <v>0.017208339157203427</v>
      </c>
    </row>
    <row r="207" spans="1:8" s="51" customFormat="1" ht="14.25">
      <c r="A207" s="46"/>
      <c r="B207" s="46"/>
      <c r="C207" s="58" t="s">
        <v>45</v>
      </c>
      <c r="D207" s="48" t="s">
        <v>46</v>
      </c>
      <c r="E207" s="49">
        <v>0</v>
      </c>
      <c r="F207" s="49">
        <v>0</v>
      </c>
      <c r="G207" s="50">
        <v>0</v>
      </c>
      <c r="H207" s="142">
        <f t="shared" si="11"/>
        <v>0</v>
      </c>
    </row>
    <row r="208" spans="1:8" s="51" customFormat="1" ht="14.25">
      <c r="A208" s="46"/>
      <c r="B208" s="46"/>
      <c r="C208" s="58" t="s">
        <v>25</v>
      </c>
      <c r="D208" s="48" t="s">
        <v>26</v>
      </c>
      <c r="E208" s="49">
        <v>6270</v>
      </c>
      <c r="F208" s="49">
        <v>6270</v>
      </c>
      <c r="G208" s="50">
        <f>F208/E208*100</f>
        <v>100</v>
      </c>
      <c r="H208" s="142">
        <f t="shared" si="11"/>
        <v>0.017208339157203427</v>
      </c>
    </row>
    <row r="209" spans="1:8" s="51" customFormat="1" ht="25.5">
      <c r="A209" s="46"/>
      <c r="B209" s="46"/>
      <c r="C209" s="58" t="s">
        <v>196</v>
      </c>
      <c r="D209" s="59" t="s">
        <v>203</v>
      </c>
      <c r="E209" s="49">
        <v>0</v>
      </c>
      <c r="F209" s="49">
        <v>0</v>
      </c>
      <c r="G209" s="50">
        <v>0</v>
      </c>
      <c r="H209" s="142">
        <f t="shared" si="11"/>
        <v>0</v>
      </c>
    </row>
    <row r="210" spans="1:8" s="51" customFormat="1" ht="15">
      <c r="A210" s="63" t="s">
        <v>183</v>
      </c>
      <c r="B210" s="63"/>
      <c r="C210" s="64"/>
      <c r="D210" s="123" t="s">
        <v>184</v>
      </c>
      <c r="E210" s="124">
        <f>E213+E211</f>
        <v>3232343</v>
      </c>
      <c r="F210" s="124">
        <f>F213+F211</f>
        <v>2195385.46</v>
      </c>
      <c r="G210" s="61">
        <f>F210/E210*100</f>
        <v>67.91932229964456</v>
      </c>
      <c r="H210" s="145">
        <f t="shared" si="11"/>
        <v>6.025348895769228</v>
      </c>
    </row>
    <row r="211" spans="1:8" s="126" customFormat="1" ht="14.25">
      <c r="A211" s="125"/>
      <c r="B211" s="131" t="s">
        <v>232</v>
      </c>
      <c r="C211" s="132"/>
      <c r="D211" s="133" t="s">
        <v>233</v>
      </c>
      <c r="E211" s="134">
        <f>E212</f>
        <v>59206</v>
      </c>
      <c r="F211" s="134">
        <f>F212</f>
        <v>59205.14</v>
      </c>
      <c r="G211" s="135">
        <f>F211/E211*100</f>
        <v>99.99854744451576</v>
      </c>
      <c r="H211" s="156">
        <f t="shared" si="11"/>
        <v>0.16249156761877367</v>
      </c>
    </row>
    <row r="212" spans="1:8" s="126" customFormat="1" ht="14.25">
      <c r="A212" s="125"/>
      <c r="B212" s="125"/>
      <c r="C212" s="75" t="s">
        <v>25</v>
      </c>
      <c r="D212" s="109" t="s">
        <v>26</v>
      </c>
      <c r="E212" s="77">
        <v>59206</v>
      </c>
      <c r="F212" s="77">
        <v>59205.14</v>
      </c>
      <c r="G212" s="50">
        <f>F212/E212*100</f>
        <v>99.99854744451576</v>
      </c>
      <c r="H212" s="142">
        <f t="shared" si="11"/>
        <v>0.16249156761877367</v>
      </c>
    </row>
    <row r="213" spans="1:8" s="51" customFormat="1" ht="15">
      <c r="A213" s="87"/>
      <c r="B213" s="53" t="s">
        <v>185</v>
      </c>
      <c r="C213" s="53"/>
      <c r="D213" s="55" t="s">
        <v>186</v>
      </c>
      <c r="E213" s="56">
        <f>E214+E215</f>
        <v>3173137</v>
      </c>
      <c r="F213" s="56">
        <f>F214+F215</f>
        <v>2136180.32</v>
      </c>
      <c r="G213" s="61">
        <f>F213/E213*100</f>
        <v>67.3207718418713</v>
      </c>
      <c r="H213" s="145">
        <f t="shared" si="11"/>
        <v>5.8628573281504535</v>
      </c>
    </row>
    <row r="214" spans="1:8" s="51" customFormat="1" ht="26.25">
      <c r="A214" s="87"/>
      <c r="B214" s="46"/>
      <c r="C214" s="127" t="s">
        <v>190</v>
      </c>
      <c r="D214" s="107" t="s">
        <v>206</v>
      </c>
      <c r="E214" s="128">
        <v>2287760</v>
      </c>
      <c r="F214" s="128">
        <v>2136180.32</v>
      </c>
      <c r="G214" s="50">
        <f>F214/E214*100</f>
        <v>93.37431898450885</v>
      </c>
      <c r="H214" s="142">
        <f t="shared" si="11"/>
        <v>5.8628573281504535</v>
      </c>
    </row>
    <row r="215" spans="1:8" s="51" customFormat="1" ht="26.25">
      <c r="A215" s="87"/>
      <c r="B215" s="46"/>
      <c r="C215" s="47" t="s">
        <v>234</v>
      </c>
      <c r="D215" s="107" t="s">
        <v>206</v>
      </c>
      <c r="E215" s="49">
        <v>885377</v>
      </c>
      <c r="F215" s="49">
        <v>0</v>
      </c>
      <c r="G215" s="50">
        <f aca="true" t="shared" si="13" ref="G215:G223">F215/E215*100</f>
        <v>0</v>
      </c>
      <c r="H215" s="142">
        <f aca="true" t="shared" si="14" ref="H215:H224">SUM(F215/$F$9)*100</f>
        <v>0</v>
      </c>
    </row>
    <row r="216" spans="1:8" s="51" customFormat="1" ht="15">
      <c r="A216" s="63" t="s">
        <v>197</v>
      </c>
      <c r="B216" s="63"/>
      <c r="C216" s="64"/>
      <c r="D216" s="123" t="s">
        <v>202</v>
      </c>
      <c r="E216" s="66">
        <f>E217+E220</f>
        <v>17074</v>
      </c>
      <c r="F216" s="66">
        <f>F217+F220</f>
        <v>200947.64</v>
      </c>
      <c r="G216" s="50">
        <f t="shared" si="13"/>
        <v>1176.9218695091954</v>
      </c>
      <c r="H216" s="142">
        <f t="shared" si="14"/>
        <v>0.5515111869154096</v>
      </c>
    </row>
    <row r="217" spans="1:8" s="51" customFormat="1" ht="15">
      <c r="A217" s="87"/>
      <c r="B217" s="53" t="s">
        <v>198</v>
      </c>
      <c r="C217" s="53"/>
      <c r="D217" s="85" t="s">
        <v>201</v>
      </c>
      <c r="E217" s="56">
        <f>SUM(E218:E219)</f>
        <v>17063</v>
      </c>
      <c r="F217" s="56">
        <f>SUM(F218:F219)</f>
        <v>17061.57</v>
      </c>
      <c r="G217" s="57">
        <f t="shared" si="13"/>
        <v>99.99161929320752</v>
      </c>
      <c r="H217" s="144">
        <f t="shared" si="14"/>
        <v>0.04682636094328027</v>
      </c>
    </row>
    <row r="218" spans="1:8" s="51" customFormat="1" ht="15">
      <c r="A218" s="87"/>
      <c r="B218" s="46"/>
      <c r="C218" s="127" t="s">
        <v>199</v>
      </c>
      <c r="D218" s="129" t="s">
        <v>187</v>
      </c>
      <c r="E218" s="128">
        <v>14503.15</v>
      </c>
      <c r="F218" s="128">
        <v>14502.33</v>
      </c>
      <c r="G218" s="50">
        <f t="shared" si="13"/>
        <v>99.99434605585684</v>
      </c>
      <c r="H218" s="142">
        <f t="shared" si="14"/>
        <v>0.03980239445130558</v>
      </c>
    </row>
    <row r="219" spans="1:8" s="51" customFormat="1" ht="15">
      <c r="A219" s="87"/>
      <c r="B219" s="46"/>
      <c r="C219" s="58" t="s">
        <v>170</v>
      </c>
      <c r="D219" s="84" t="s">
        <v>187</v>
      </c>
      <c r="E219" s="49">
        <v>2559.85</v>
      </c>
      <c r="F219" s="49">
        <v>2559.24</v>
      </c>
      <c r="G219" s="50">
        <f t="shared" si="13"/>
        <v>99.97617047873898</v>
      </c>
      <c r="H219" s="142">
        <f t="shared" si="14"/>
        <v>0.007023966491974688</v>
      </c>
    </row>
    <row r="220" spans="1:8" s="51" customFormat="1" ht="15">
      <c r="A220" s="87"/>
      <c r="B220" s="53" t="s">
        <v>200</v>
      </c>
      <c r="C220" s="54"/>
      <c r="D220" s="55" t="s">
        <v>187</v>
      </c>
      <c r="E220" s="56">
        <f>E221+E222+E223+E224</f>
        <v>11</v>
      </c>
      <c r="F220" s="56">
        <f>F221+F222+F223+F224</f>
        <v>183886.07</v>
      </c>
      <c r="G220" s="130">
        <f>F220/E220*100*-1</f>
        <v>-1671691.5454545454</v>
      </c>
      <c r="H220" s="145">
        <f>SUM(F220/$F$9)*100</f>
        <v>0.5046848259721293</v>
      </c>
    </row>
    <row r="221" spans="1:8" s="51" customFormat="1" ht="26.25">
      <c r="A221" s="87"/>
      <c r="B221" s="46"/>
      <c r="C221" s="47" t="s">
        <v>189</v>
      </c>
      <c r="D221" s="59" t="s">
        <v>205</v>
      </c>
      <c r="E221" s="49">
        <v>0</v>
      </c>
      <c r="F221" s="49">
        <v>0</v>
      </c>
      <c r="G221" s="50">
        <v>0</v>
      </c>
      <c r="H221" s="142">
        <f t="shared" si="14"/>
        <v>0</v>
      </c>
    </row>
    <row r="222" spans="1:8" ht="15">
      <c r="A222" s="30"/>
      <c r="B222" s="26"/>
      <c r="C222" s="27" t="s">
        <v>33</v>
      </c>
      <c r="D222" s="37" t="s">
        <v>34</v>
      </c>
      <c r="E222" s="18">
        <v>1</v>
      </c>
      <c r="F222" s="18">
        <v>0.07</v>
      </c>
      <c r="G222" s="19">
        <f t="shared" si="13"/>
        <v>7.000000000000001</v>
      </c>
      <c r="H222" s="157">
        <f t="shared" si="14"/>
        <v>1.921186189799426E-07</v>
      </c>
    </row>
    <row r="223" spans="1:8" ht="15">
      <c r="A223" s="30"/>
      <c r="B223" s="26"/>
      <c r="C223" s="27" t="s">
        <v>25</v>
      </c>
      <c r="D223" s="37" t="s">
        <v>26</v>
      </c>
      <c r="E223" s="18">
        <v>10</v>
      </c>
      <c r="F223" s="18">
        <v>10</v>
      </c>
      <c r="G223" s="19">
        <f t="shared" si="13"/>
        <v>100</v>
      </c>
      <c r="H223" s="157">
        <f t="shared" si="14"/>
        <v>2.7445516997134657E-05</v>
      </c>
    </row>
    <row r="224" spans="1:8" ht="26.25">
      <c r="A224" s="23"/>
      <c r="B224" s="23"/>
      <c r="C224" s="31" t="s">
        <v>234</v>
      </c>
      <c r="D224" s="52" t="s">
        <v>206</v>
      </c>
      <c r="E224" s="32">
        <v>0</v>
      </c>
      <c r="F224" s="32">
        <v>183876</v>
      </c>
      <c r="G224" s="29">
        <v>0</v>
      </c>
      <c r="H224" s="158">
        <f t="shared" si="14"/>
        <v>0.5046571883365132</v>
      </c>
    </row>
    <row r="225" spans="1:8" ht="12.75">
      <c r="A225" s="33"/>
      <c r="B225" s="33"/>
      <c r="C225" s="34"/>
      <c r="D225" s="33"/>
      <c r="E225" s="41"/>
      <c r="F225" s="35"/>
      <c r="G225" s="36"/>
      <c r="H225" s="36"/>
    </row>
    <row r="226" spans="1:8" ht="12.75">
      <c r="A226" s="33"/>
      <c r="B226" s="33"/>
      <c r="C226" s="34"/>
      <c r="D226" s="33"/>
      <c r="E226" s="41"/>
      <c r="F226" s="35"/>
      <c r="G226" s="36"/>
      <c r="H226" s="36"/>
    </row>
    <row r="227" spans="1:8" ht="12.75">
      <c r="A227" s="33"/>
      <c r="B227" s="33"/>
      <c r="C227" s="34"/>
      <c r="D227" s="33"/>
      <c r="E227" s="41"/>
      <c r="F227" s="35"/>
      <c r="G227" s="36"/>
      <c r="H227" s="36"/>
    </row>
    <row r="228" spans="1:8" ht="12.75">
      <c r="A228" s="33"/>
      <c r="B228" s="33"/>
      <c r="C228" s="34"/>
      <c r="D228" s="33"/>
      <c r="E228" s="41"/>
      <c r="F228" s="35"/>
      <c r="G228" s="36"/>
      <c r="H228" s="36"/>
    </row>
    <row r="229" spans="1:8" ht="12.75">
      <c r="A229" s="33"/>
      <c r="B229" s="33"/>
      <c r="C229" s="34"/>
      <c r="D229" s="33"/>
      <c r="E229" s="41"/>
      <c r="F229" s="35"/>
      <c r="G229" s="36"/>
      <c r="H229" s="36"/>
    </row>
    <row r="230" spans="1:8" ht="12.75">
      <c r="A230" s="33"/>
      <c r="B230" s="33"/>
      <c r="C230" s="34"/>
      <c r="D230" s="33"/>
      <c r="E230" s="41"/>
      <c r="F230" s="35"/>
      <c r="G230" s="36"/>
      <c r="H230" s="36"/>
    </row>
    <row r="231" spans="1:8" ht="12.75">
      <c r="A231" s="33"/>
      <c r="B231" s="33"/>
      <c r="C231" s="34"/>
      <c r="D231" s="33"/>
      <c r="E231" s="41"/>
      <c r="F231" s="35"/>
      <c r="G231" s="36"/>
      <c r="H231" s="36"/>
    </row>
    <row r="232" spans="1:8" ht="12.75">
      <c r="A232" s="33"/>
      <c r="B232" s="33"/>
      <c r="C232" s="34"/>
      <c r="D232" s="33"/>
      <c r="E232" s="41"/>
      <c r="F232" s="35"/>
      <c r="G232" s="36"/>
      <c r="H232" s="36"/>
    </row>
    <row r="233" spans="1:8" ht="12.75">
      <c r="A233" s="33"/>
      <c r="B233" s="33"/>
      <c r="C233" s="34"/>
      <c r="D233" s="33"/>
      <c r="E233" s="41"/>
      <c r="F233" s="35"/>
      <c r="G233" s="36"/>
      <c r="H233" s="36"/>
    </row>
    <row r="234" spans="1:8" ht="12.75">
      <c r="A234" s="33"/>
      <c r="B234" s="33"/>
      <c r="C234" s="34"/>
      <c r="D234" s="33"/>
      <c r="E234" s="41"/>
      <c r="F234" s="35"/>
      <c r="G234" s="36"/>
      <c r="H234" s="36"/>
    </row>
    <row r="235" spans="1:8" ht="12.75">
      <c r="A235" s="33"/>
      <c r="B235" s="33"/>
      <c r="C235" s="34"/>
      <c r="D235" s="33"/>
      <c r="E235" s="41"/>
      <c r="F235" s="35"/>
      <c r="G235" s="36"/>
      <c r="H235" s="36"/>
    </row>
    <row r="236" spans="1:8" ht="12.75">
      <c r="A236" s="33"/>
      <c r="B236" s="33"/>
      <c r="C236" s="34"/>
      <c r="D236" s="33"/>
      <c r="E236" s="41"/>
      <c r="F236" s="35"/>
      <c r="G236" s="36"/>
      <c r="H236" s="36"/>
    </row>
    <row r="237" spans="1:8" ht="12.75">
      <c r="A237" s="33"/>
      <c r="B237" s="33"/>
      <c r="C237" s="34"/>
      <c r="D237" s="33"/>
      <c r="E237" s="41"/>
      <c r="F237" s="35"/>
      <c r="G237" s="36"/>
      <c r="H237" s="36"/>
    </row>
    <row r="238" spans="1:8" ht="12.75">
      <c r="A238" s="33"/>
      <c r="B238" s="33"/>
      <c r="C238" s="34"/>
      <c r="D238" s="33"/>
      <c r="E238" s="41"/>
      <c r="F238" s="35"/>
      <c r="G238" s="36"/>
      <c r="H238" s="36"/>
    </row>
    <row r="239" spans="1:8" ht="12.75">
      <c r="A239" s="33"/>
      <c r="B239" s="33"/>
      <c r="C239" s="34"/>
      <c r="D239" s="33"/>
      <c r="E239" s="41"/>
      <c r="F239" s="35"/>
      <c r="G239" s="36"/>
      <c r="H239" s="36"/>
    </row>
    <row r="240" spans="1:8" ht="12.75">
      <c r="A240" s="33"/>
      <c r="B240" s="33"/>
      <c r="C240" s="34"/>
      <c r="D240" s="33"/>
      <c r="E240" s="41"/>
      <c r="F240" s="35"/>
      <c r="G240" s="36"/>
      <c r="H240" s="36"/>
    </row>
    <row r="241" spans="1:8" ht="12.75">
      <c r="A241" s="33"/>
      <c r="B241" s="33"/>
      <c r="C241" s="34"/>
      <c r="D241" s="33"/>
      <c r="E241" s="41"/>
      <c r="F241" s="35"/>
      <c r="G241" s="36"/>
      <c r="H241" s="36"/>
    </row>
    <row r="242" spans="1:8" ht="12.75">
      <c r="A242" s="33"/>
      <c r="B242" s="33"/>
      <c r="C242" s="34"/>
      <c r="D242" s="33"/>
      <c r="E242" s="41"/>
      <c r="F242" s="35"/>
      <c r="G242" s="36"/>
      <c r="H242" s="36"/>
    </row>
    <row r="243" spans="1:8" ht="12.75">
      <c r="A243" s="33"/>
      <c r="B243" s="33"/>
      <c r="C243" s="34"/>
      <c r="D243" s="33"/>
      <c r="E243" s="41"/>
      <c r="F243" s="35"/>
      <c r="G243" s="36"/>
      <c r="H243" s="36"/>
    </row>
    <row r="244" spans="1:8" ht="12.75">
      <c r="A244" s="33"/>
      <c r="B244" s="33"/>
      <c r="C244" s="34"/>
      <c r="D244" s="33"/>
      <c r="E244" s="41"/>
      <c r="F244" s="35"/>
      <c r="G244" s="36"/>
      <c r="H244" s="36"/>
    </row>
    <row r="245" spans="1:8" ht="12.75">
      <c r="A245" s="33"/>
      <c r="B245" s="33"/>
      <c r="C245" s="34"/>
      <c r="D245" s="33"/>
      <c r="E245" s="41"/>
      <c r="F245" s="35"/>
      <c r="G245" s="36"/>
      <c r="H245" s="36"/>
    </row>
    <row r="246" spans="1:8" ht="12.75">
      <c r="A246" s="33"/>
      <c r="B246" s="33"/>
      <c r="C246" s="34"/>
      <c r="D246" s="33"/>
      <c r="E246" s="41"/>
      <c r="F246" s="35"/>
      <c r="G246" s="36"/>
      <c r="H246" s="36"/>
    </row>
    <row r="247" spans="1:8" ht="12.75">
      <c r="A247" s="33"/>
      <c r="B247" s="33"/>
      <c r="C247" s="34"/>
      <c r="D247" s="33"/>
      <c r="E247" s="41"/>
      <c r="F247" s="35"/>
      <c r="G247" s="36"/>
      <c r="H247" s="36"/>
    </row>
    <row r="248" spans="1:8" ht="12.75">
      <c r="A248" s="33"/>
      <c r="B248" s="33"/>
      <c r="C248" s="34"/>
      <c r="D248" s="33"/>
      <c r="E248" s="41"/>
      <c r="F248" s="35"/>
      <c r="G248" s="36"/>
      <c r="H248" s="36"/>
    </row>
    <row r="249" spans="1:8" ht="12.75">
      <c r="A249" s="33"/>
      <c r="B249" s="33"/>
      <c r="C249" s="34"/>
      <c r="D249" s="33"/>
      <c r="E249" s="41"/>
      <c r="F249" s="35"/>
      <c r="G249" s="36"/>
      <c r="H249" s="36"/>
    </row>
    <row r="250" spans="1:8" ht="12.75">
      <c r="A250" s="33"/>
      <c r="B250" s="33"/>
      <c r="C250" s="34"/>
      <c r="D250" s="33"/>
      <c r="E250" s="41"/>
      <c r="F250" s="35"/>
      <c r="G250" s="36"/>
      <c r="H250" s="36"/>
    </row>
    <row r="251" spans="1:8" ht="12.75">
      <c r="A251" s="33"/>
      <c r="B251" s="33"/>
      <c r="C251" s="34"/>
      <c r="D251" s="33"/>
      <c r="E251" s="41"/>
      <c r="F251" s="35"/>
      <c r="G251" s="36"/>
      <c r="H251" s="36"/>
    </row>
    <row r="252" spans="1:8" ht="12.75">
      <c r="A252" s="33"/>
      <c r="B252" s="33"/>
      <c r="C252" s="34"/>
      <c r="D252" s="33"/>
      <c r="E252" s="41"/>
      <c r="F252" s="35"/>
      <c r="G252" s="36"/>
      <c r="H252" s="36"/>
    </row>
    <row r="253" spans="1:8" ht="12.75">
      <c r="A253" s="33"/>
      <c r="B253" s="33"/>
      <c r="C253" s="34"/>
      <c r="D253" s="33"/>
      <c r="E253" s="41"/>
      <c r="F253" s="35"/>
      <c r="G253" s="36"/>
      <c r="H253" s="36"/>
    </row>
    <row r="254" spans="1:8" ht="12.75">
      <c r="A254" s="33"/>
      <c r="B254" s="33"/>
      <c r="C254" s="34"/>
      <c r="D254" s="33"/>
      <c r="E254" s="41"/>
      <c r="F254" s="35"/>
      <c r="G254" s="36"/>
      <c r="H254" s="36"/>
    </row>
    <row r="255" spans="1:8" ht="12.75">
      <c r="A255" s="33"/>
      <c r="B255" s="33"/>
      <c r="C255" s="34"/>
      <c r="D255" s="33"/>
      <c r="E255" s="41"/>
      <c r="F255" s="35"/>
      <c r="G255" s="36"/>
      <c r="H255" s="36"/>
    </row>
    <row r="256" spans="1:8" ht="12.75">
      <c r="A256" s="33"/>
      <c r="B256" s="33"/>
      <c r="C256" s="34"/>
      <c r="D256" s="33"/>
      <c r="E256" s="41"/>
      <c r="F256" s="35"/>
      <c r="G256" s="36"/>
      <c r="H256" s="36"/>
    </row>
    <row r="257" spans="1:8" ht="12.75">
      <c r="A257" s="33"/>
      <c r="B257" s="33"/>
      <c r="C257" s="34"/>
      <c r="D257" s="33"/>
      <c r="E257" s="41"/>
      <c r="F257" s="35"/>
      <c r="G257" s="36"/>
      <c r="H257" s="36"/>
    </row>
    <row r="258" spans="1:8" ht="12.75">
      <c r="A258" s="33"/>
      <c r="B258" s="33"/>
      <c r="C258" s="34"/>
      <c r="D258" s="33"/>
      <c r="E258" s="41"/>
      <c r="F258" s="35"/>
      <c r="G258" s="36"/>
      <c r="H258" s="36"/>
    </row>
    <row r="259" spans="1:8" ht="12.75">
      <c r="A259" s="33"/>
      <c r="B259" s="33"/>
      <c r="C259" s="34"/>
      <c r="D259" s="33"/>
      <c r="E259" s="41"/>
      <c r="F259" s="35"/>
      <c r="G259" s="36"/>
      <c r="H259" s="36"/>
    </row>
    <row r="260" spans="1:8" ht="12.75">
      <c r="A260" s="33"/>
      <c r="B260" s="33"/>
      <c r="C260" s="34"/>
      <c r="D260" s="33"/>
      <c r="E260" s="41"/>
      <c r="F260" s="35"/>
      <c r="G260" s="36"/>
      <c r="H260" s="36"/>
    </row>
    <row r="261" spans="1:8" ht="12.75">
      <c r="A261" s="33"/>
      <c r="B261" s="33"/>
      <c r="C261" s="34"/>
      <c r="D261" s="33"/>
      <c r="E261" s="41"/>
      <c r="F261" s="35"/>
      <c r="G261" s="36"/>
      <c r="H261" s="36"/>
    </row>
    <row r="262" spans="1:8" ht="12.75">
      <c r="A262" s="33"/>
      <c r="B262" s="33"/>
      <c r="C262" s="34"/>
      <c r="D262" s="33"/>
      <c r="E262" s="41"/>
      <c r="F262" s="35"/>
      <c r="G262" s="36"/>
      <c r="H262" s="36"/>
    </row>
    <row r="263" spans="1:8" ht="12.75">
      <c r="A263" s="33"/>
      <c r="B263" s="33"/>
      <c r="C263" s="34"/>
      <c r="D263" s="33"/>
      <c r="E263" s="41"/>
      <c r="F263" s="35"/>
      <c r="G263" s="36"/>
      <c r="H263" s="36"/>
    </row>
    <row r="264" spans="1:8" ht="12.75">
      <c r="A264" s="33"/>
      <c r="B264" s="33"/>
      <c r="C264" s="34"/>
      <c r="D264" s="33"/>
      <c r="E264" s="41"/>
      <c r="F264" s="35"/>
      <c r="G264" s="36"/>
      <c r="H264" s="36"/>
    </row>
    <row r="265" spans="1:8" ht="12.75">
      <c r="A265" s="33"/>
      <c r="B265" s="33"/>
      <c r="C265" s="34"/>
      <c r="D265" s="33"/>
      <c r="E265" s="41"/>
      <c r="F265" s="35"/>
      <c r="G265" s="36"/>
      <c r="H265" s="36"/>
    </row>
    <row r="266" spans="1:8" ht="12.75">
      <c r="A266" s="33"/>
      <c r="B266" s="33"/>
      <c r="C266" s="34"/>
      <c r="D266" s="33"/>
      <c r="E266" s="41"/>
      <c r="F266" s="35"/>
      <c r="G266" s="36"/>
      <c r="H266" s="36"/>
    </row>
    <row r="267" spans="1:8" ht="12.75">
      <c r="A267" s="33"/>
      <c r="B267" s="33"/>
      <c r="C267" s="34"/>
      <c r="D267" s="33"/>
      <c r="E267" s="41"/>
      <c r="F267" s="35"/>
      <c r="G267" s="36"/>
      <c r="H267" s="36"/>
    </row>
    <row r="268" spans="1:8" ht="12.75">
      <c r="A268" s="33"/>
      <c r="B268" s="33"/>
      <c r="C268" s="34"/>
      <c r="D268" s="33"/>
      <c r="E268" s="41"/>
      <c r="F268" s="35"/>
      <c r="G268" s="36"/>
      <c r="H268" s="36"/>
    </row>
    <row r="269" spans="1:8" ht="12.75">
      <c r="A269" s="33"/>
      <c r="B269" s="33"/>
      <c r="C269" s="34"/>
      <c r="D269" s="33"/>
      <c r="E269" s="41"/>
      <c r="F269" s="35"/>
      <c r="G269" s="36"/>
      <c r="H269" s="36"/>
    </row>
    <row r="270" spans="1:8" ht="12.75">
      <c r="A270" s="33"/>
      <c r="B270" s="33"/>
      <c r="C270" s="34"/>
      <c r="D270" s="33"/>
      <c r="E270" s="41"/>
      <c r="F270" s="35"/>
      <c r="G270" s="36"/>
      <c r="H270" s="36"/>
    </row>
    <row r="271" spans="1:8" ht="12.75">
      <c r="A271" s="33"/>
      <c r="B271" s="33"/>
      <c r="C271" s="34"/>
      <c r="D271" s="33"/>
      <c r="E271" s="41"/>
      <c r="F271" s="35"/>
      <c r="G271" s="36"/>
      <c r="H271" s="36"/>
    </row>
    <row r="272" spans="1:8" ht="12.75">
      <c r="A272" s="33"/>
      <c r="B272" s="33"/>
      <c r="C272" s="34"/>
      <c r="D272" s="33"/>
      <c r="E272" s="41"/>
      <c r="F272" s="35"/>
      <c r="G272" s="36"/>
      <c r="H272" s="36"/>
    </row>
    <row r="273" spans="1:8" ht="12.75">
      <c r="A273" s="33"/>
      <c r="B273" s="33"/>
      <c r="C273" s="34"/>
      <c r="D273" s="33"/>
      <c r="E273" s="41"/>
      <c r="F273" s="35"/>
      <c r="G273" s="36"/>
      <c r="H273" s="36"/>
    </row>
    <row r="274" spans="1:8" ht="12.75">
      <c r="A274" s="33"/>
      <c r="B274" s="33"/>
      <c r="C274" s="34"/>
      <c r="D274" s="33"/>
      <c r="E274" s="41"/>
      <c r="F274" s="35"/>
      <c r="G274" s="36"/>
      <c r="H274" s="36"/>
    </row>
    <row r="275" spans="1:8" ht="12.75">
      <c r="A275" s="33"/>
      <c r="B275" s="33"/>
      <c r="C275" s="34"/>
      <c r="D275" s="33"/>
      <c r="E275" s="41"/>
      <c r="F275" s="35"/>
      <c r="G275" s="36"/>
      <c r="H275" s="36"/>
    </row>
    <row r="276" spans="1:8" ht="12.75">
      <c r="A276" s="33"/>
      <c r="B276" s="33"/>
      <c r="C276" s="34"/>
      <c r="D276" s="33"/>
      <c r="E276" s="41"/>
      <c r="F276" s="35"/>
      <c r="G276" s="36"/>
      <c r="H276" s="36"/>
    </row>
    <row r="277" spans="1:8" ht="12.75">
      <c r="A277" s="33"/>
      <c r="B277" s="33"/>
      <c r="C277" s="34"/>
      <c r="D277" s="33"/>
      <c r="E277" s="41"/>
      <c r="F277" s="35"/>
      <c r="G277" s="36"/>
      <c r="H277" s="36"/>
    </row>
    <row r="278" spans="1:8" ht="12.75">
      <c r="A278" s="33"/>
      <c r="B278" s="33"/>
      <c r="C278" s="34"/>
      <c r="D278" s="33"/>
      <c r="E278" s="41"/>
      <c r="F278" s="35"/>
      <c r="G278" s="36"/>
      <c r="H278" s="36"/>
    </row>
    <row r="279" spans="1:8" ht="12.75">
      <c r="A279" s="33"/>
      <c r="B279" s="33"/>
      <c r="C279" s="34"/>
      <c r="D279" s="33"/>
      <c r="E279" s="41"/>
      <c r="F279" s="35"/>
      <c r="G279" s="36"/>
      <c r="H279" s="36"/>
    </row>
    <row r="280" spans="1:8" ht="12.75">
      <c r="A280" s="33"/>
      <c r="B280" s="33"/>
      <c r="C280" s="34"/>
      <c r="D280" s="33"/>
      <c r="E280" s="41"/>
      <c r="F280" s="35"/>
      <c r="G280" s="36"/>
      <c r="H280" s="36"/>
    </row>
    <row r="281" spans="1:8" ht="12.75">
      <c r="A281" s="33"/>
      <c r="B281" s="33"/>
      <c r="C281" s="34"/>
      <c r="D281" s="33"/>
      <c r="E281" s="41"/>
      <c r="F281" s="35"/>
      <c r="G281" s="36"/>
      <c r="H281" s="36"/>
    </row>
    <row r="282" spans="1:8" ht="12.75">
      <c r="A282" s="33"/>
      <c r="B282" s="33"/>
      <c r="C282" s="34"/>
      <c r="D282" s="33"/>
      <c r="E282" s="41"/>
      <c r="F282" s="35"/>
      <c r="G282" s="36"/>
      <c r="H282" s="36"/>
    </row>
    <row r="283" spans="1:8" ht="12.75">
      <c r="A283" s="33"/>
      <c r="B283" s="33"/>
      <c r="C283" s="34"/>
      <c r="D283" s="33"/>
      <c r="E283" s="41"/>
      <c r="F283" s="35"/>
      <c r="G283" s="36"/>
      <c r="H283" s="36"/>
    </row>
    <row r="284" spans="1:8" ht="12.75">
      <c r="A284" s="33"/>
      <c r="B284" s="33"/>
      <c r="C284" s="34"/>
      <c r="D284" s="33"/>
      <c r="E284" s="41"/>
      <c r="F284" s="35"/>
      <c r="G284" s="36"/>
      <c r="H284" s="36"/>
    </row>
    <row r="285" spans="1:8" ht="12.75">
      <c r="A285" s="33"/>
      <c r="B285" s="33"/>
      <c r="C285" s="34"/>
      <c r="D285" s="33"/>
      <c r="E285" s="41"/>
      <c r="F285" s="35"/>
      <c r="G285" s="36"/>
      <c r="H285" s="36"/>
    </row>
    <row r="286" spans="1:8" ht="12.75">
      <c r="A286" s="33"/>
      <c r="B286" s="33"/>
      <c r="C286" s="34"/>
      <c r="D286" s="33"/>
      <c r="E286" s="41"/>
      <c r="F286" s="35"/>
      <c r="G286" s="36"/>
      <c r="H286" s="36"/>
    </row>
    <row r="287" spans="1:8" ht="12.75">
      <c r="A287" s="33"/>
      <c r="B287" s="33"/>
      <c r="C287" s="34"/>
      <c r="D287" s="33"/>
      <c r="E287" s="41"/>
      <c r="F287" s="35"/>
      <c r="G287" s="36"/>
      <c r="H287" s="36"/>
    </row>
    <row r="288" spans="1:8" ht="12.75">
      <c r="A288" s="33"/>
      <c r="B288" s="33"/>
      <c r="C288" s="34"/>
      <c r="D288" s="33"/>
      <c r="E288" s="41"/>
      <c r="F288" s="35"/>
      <c r="G288" s="36"/>
      <c r="H288" s="36"/>
    </row>
    <row r="289" spans="1:8" ht="12.75">
      <c r="A289" s="33"/>
      <c r="B289" s="33"/>
      <c r="C289" s="34"/>
      <c r="D289" s="33"/>
      <c r="E289" s="41"/>
      <c r="F289" s="35"/>
      <c r="G289" s="36"/>
      <c r="H289" s="36"/>
    </row>
    <row r="290" spans="1:8" ht="12.75">
      <c r="A290" s="33"/>
      <c r="B290" s="33"/>
      <c r="C290" s="34"/>
      <c r="D290" s="33"/>
      <c r="E290" s="41"/>
      <c r="F290" s="35"/>
      <c r="G290" s="36"/>
      <c r="H290" s="36"/>
    </row>
    <row r="291" spans="1:8" ht="12.75">
      <c r="A291" s="33"/>
      <c r="B291" s="33"/>
      <c r="C291" s="34"/>
      <c r="D291" s="33"/>
      <c r="E291" s="41"/>
      <c r="F291" s="35"/>
      <c r="G291" s="36"/>
      <c r="H291" s="36"/>
    </row>
    <row r="292" spans="1:8" ht="12.75">
      <c r="A292" s="33"/>
      <c r="B292" s="33"/>
      <c r="C292" s="34"/>
      <c r="D292" s="33"/>
      <c r="E292" s="41"/>
      <c r="F292" s="35"/>
      <c r="G292" s="36"/>
      <c r="H292" s="36"/>
    </row>
    <row r="293" spans="1:8" ht="12.75">
      <c r="A293" s="33"/>
      <c r="B293" s="33"/>
      <c r="C293" s="34"/>
      <c r="D293" s="33"/>
      <c r="E293" s="41"/>
      <c r="F293" s="35"/>
      <c r="G293" s="36"/>
      <c r="H293" s="36"/>
    </row>
    <row r="294" spans="1:8" ht="12.75">
      <c r="A294" s="33"/>
      <c r="B294" s="33"/>
      <c r="C294" s="34"/>
      <c r="D294" s="33"/>
      <c r="E294" s="41"/>
      <c r="F294" s="35"/>
      <c r="G294" s="36"/>
      <c r="H294" s="36"/>
    </row>
    <row r="295" spans="1:8" ht="12.75">
      <c r="A295" s="33"/>
      <c r="B295" s="33"/>
      <c r="C295" s="34"/>
      <c r="D295" s="33"/>
      <c r="E295" s="41"/>
      <c r="F295" s="35"/>
      <c r="G295" s="36"/>
      <c r="H295" s="36"/>
    </row>
    <row r="296" spans="1:8" ht="12.75">
      <c r="A296" s="33"/>
      <c r="B296" s="33"/>
      <c r="C296" s="34"/>
      <c r="D296" s="33"/>
      <c r="E296" s="41"/>
      <c r="F296" s="35"/>
      <c r="G296" s="36"/>
      <c r="H296" s="36"/>
    </row>
    <row r="297" spans="1:8" ht="12.75">
      <c r="A297" s="33"/>
      <c r="B297" s="33"/>
      <c r="C297" s="34"/>
      <c r="D297" s="33"/>
      <c r="E297" s="41"/>
      <c r="F297" s="35"/>
      <c r="G297" s="36"/>
      <c r="H297" s="36"/>
    </row>
    <row r="298" spans="1:8" ht="12.75">
      <c r="A298" s="33"/>
      <c r="B298" s="33"/>
      <c r="C298" s="34"/>
      <c r="D298" s="33"/>
      <c r="E298" s="41"/>
      <c r="F298" s="35"/>
      <c r="G298" s="36"/>
      <c r="H298" s="36"/>
    </row>
    <row r="299" spans="1:8" ht="12.75">
      <c r="A299" s="33"/>
      <c r="B299" s="33"/>
      <c r="C299" s="34"/>
      <c r="D299" s="33"/>
      <c r="E299" s="41"/>
      <c r="F299" s="35"/>
      <c r="G299" s="36"/>
      <c r="H299" s="36"/>
    </row>
    <row r="300" spans="1:8" ht="12.75">
      <c r="A300" s="33"/>
      <c r="B300" s="33"/>
      <c r="C300" s="34"/>
      <c r="D300" s="33"/>
      <c r="E300" s="41"/>
      <c r="F300" s="35"/>
      <c r="G300" s="36"/>
      <c r="H300" s="36"/>
    </row>
    <row r="301" spans="1:8" ht="12.75">
      <c r="A301" s="33"/>
      <c r="B301" s="33"/>
      <c r="C301" s="34"/>
      <c r="D301" s="33"/>
      <c r="E301" s="41"/>
      <c r="F301" s="35"/>
      <c r="G301" s="36"/>
      <c r="H301" s="36"/>
    </row>
    <row r="302" spans="1:8" ht="12.75">
      <c r="A302" s="33"/>
      <c r="B302" s="33"/>
      <c r="C302" s="34"/>
      <c r="D302" s="33"/>
      <c r="E302" s="41"/>
      <c r="F302" s="35"/>
      <c r="G302" s="36"/>
      <c r="H302" s="36"/>
    </row>
    <row r="303" spans="1:8" ht="12.75">
      <c r="A303" s="33"/>
      <c r="B303" s="33"/>
      <c r="C303" s="34"/>
      <c r="D303" s="33"/>
      <c r="E303" s="41"/>
      <c r="F303" s="35"/>
      <c r="G303" s="36"/>
      <c r="H303" s="36"/>
    </row>
    <row r="304" spans="1:8" ht="12.75">
      <c r="A304" s="33"/>
      <c r="B304" s="33"/>
      <c r="C304" s="34"/>
      <c r="D304" s="33"/>
      <c r="E304" s="41"/>
      <c r="F304" s="35"/>
      <c r="G304" s="36"/>
      <c r="H304" s="36"/>
    </row>
    <row r="305" spans="1:8" ht="12.75">
      <c r="A305" s="33"/>
      <c r="B305" s="33"/>
      <c r="C305" s="34"/>
      <c r="D305" s="33"/>
      <c r="E305" s="41"/>
      <c r="F305" s="35"/>
      <c r="G305" s="36"/>
      <c r="H305" s="36"/>
    </row>
    <row r="306" spans="1:8" ht="12.75">
      <c r="A306" s="33"/>
      <c r="B306" s="33"/>
      <c r="C306" s="34"/>
      <c r="D306" s="33"/>
      <c r="E306" s="41"/>
      <c r="F306" s="35"/>
      <c r="G306" s="36"/>
      <c r="H306" s="36"/>
    </row>
    <row r="307" spans="1:8" ht="12.75">
      <c r="A307" s="33"/>
      <c r="B307" s="33"/>
      <c r="C307" s="34"/>
      <c r="D307" s="33"/>
      <c r="E307" s="41"/>
      <c r="F307" s="35"/>
      <c r="G307" s="36"/>
      <c r="H307" s="36"/>
    </row>
    <row r="308" spans="1:8" ht="12.75">
      <c r="A308" s="33"/>
      <c r="B308" s="33"/>
      <c r="C308" s="34"/>
      <c r="D308" s="33"/>
      <c r="E308" s="41"/>
      <c r="F308" s="35"/>
      <c r="G308" s="36"/>
      <c r="H308" s="36"/>
    </row>
    <row r="309" spans="1:8" ht="12.75">
      <c r="A309" s="33"/>
      <c r="B309" s="33"/>
      <c r="C309" s="34"/>
      <c r="D309" s="33"/>
      <c r="E309" s="41"/>
      <c r="F309" s="35"/>
      <c r="G309" s="36"/>
      <c r="H309" s="36"/>
    </row>
    <row r="310" spans="1:8" ht="12.75">
      <c r="A310" s="33"/>
      <c r="B310" s="33"/>
      <c r="C310" s="34"/>
      <c r="D310" s="33"/>
      <c r="E310" s="41"/>
      <c r="F310" s="35"/>
      <c r="G310" s="36"/>
      <c r="H310" s="36"/>
    </row>
    <row r="311" spans="1:8" ht="12.75">
      <c r="A311" s="33"/>
      <c r="B311" s="33"/>
      <c r="C311" s="34"/>
      <c r="D311" s="33"/>
      <c r="E311" s="41"/>
      <c r="F311" s="35"/>
      <c r="G311" s="36"/>
      <c r="H311" s="36"/>
    </row>
    <row r="312" spans="1:8" ht="12.75">
      <c r="A312" s="33"/>
      <c r="B312" s="33"/>
      <c r="C312" s="34"/>
      <c r="D312" s="33"/>
      <c r="E312" s="41"/>
      <c r="F312" s="35"/>
      <c r="G312" s="36"/>
      <c r="H312" s="36"/>
    </row>
    <row r="313" spans="1:8" ht="12.75">
      <c r="A313" s="33"/>
      <c r="B313" s="33"/>
      <c r="C313" s="34"/>
      <c r="D313" s="33"/>
      <c r="E313" s="41"/>
      <c r="F313" s="35"/>
      <c r="G313" s="36"/>
      <c r="H313" s="36"/>
    </row>
    <row r="314" spans="1:8" ht="12.75">
      <c r="A314" s="33"/>
      <c r="B314" s="33"/>
      <c r="C314" s="34"/>
      <c r="D314" s="33"/>
      <c r="E314" s="41"/>
      <c r="F314" s="35"/>
      <c r="G314" s="36"/>
      <c r="H314" s="36"/>
    </row>
    <row r="315" spans="1:8" ht="12.75">
      <c r="A315" s="33"/>
      <c r="B315" s="33"/>
      <c r="C315" s="34"/>
      <c r="D315" s="33"/>
      <c r="E315" s="41"/>
      <c r="F315" s="35"/>
      <c r="G315" s="36"/>
      <c r="H315" s="36"/>
    </row>
    <row r="316" spans="1:8" ht="12.75">
      <c r="A316" s="33"/>
      <c r="B316" s="33"/>
      <c r="C316" s="34"/>
      <c r="D316" s="33"/>
      <c r="E316" s="41"/>
      <c r="F316" s="35"/>
      <c r="G316" s="36"/>
      <c r="H316" s="36"/>
    </row>
    <row r="317" spans="1:8" ht="12.75">
      <c r="A317" s="33"/>
      <c r="B317" s="33"/>
      <c r="C317" s="34"/>
      <c r="D317" s="33"/>
      <c r="E317" s="41"/>
      <c r="F317" s="35"/>
      <c r="G317" s="36"/>
      <c r="H317" s="36"/>
    </row>
    <row r="318" spans="1:8" ht="12.75">
      <c r="A318" s="33"/>
      <c r="B318" s="33"/>
      <c r="C318" s="34"/>
      <c r="D318" s="33"/>
      <c r="E318" s="41"/>
      <c r="F318" s="35"/>
      <c r="G318" s="36"/>
      <c r="H318" s="36"/>
    </row>
    <row r="319" spans="1:8" ht="12.75">
      <c r="A319" s="33"/>
      <c r="B319" s="33"/>
      <c r="C319" s="34"/>
      <c r="D319" s="33"/>
      <c r="E319" s="41"/>
      <c r="F319" s="35"/>
      <c r="G319" s="36"/>
      <c r="H319" s="36"/>
    </row>
    <row r="320" spans="1:8" ht="12.75">
      <c r="A320" s="33"/>
      <c r="B320" s="33"/>
      <c r="C320" s="34"/>
      <c r="D320" s="33"/>
      <c r="E320" s="41"/>
      <c r="F320" s="35"/>
      <c r="G320" s="36"/>
      <c r="H320" s="36"/>
    </row>
    <row r="321" spans="1:8" ht="12.75">
      <c r="A321" s="33"/>
      <c r="B321" s="33"/>
      <c r="C321" s="34"/>
      <c r="D321" s="33"/>
      <c r="E321" s="41"/>
      <c r="F321" s="35"/>
      <c r="G321" s="36"/>
      <c r="H321" s="36"/>
    </row>
    <row r="322" spans="1:8" ht="12.75">
      <c r="A322" s="33"/>
      <c r="B322" s="33"/>
      <c r="C322" s="34"/>
      <c r="D322" s="33"/>
      <c r="E322" s="41"/>
      <c r="F322" s="35"/>
      <c r="G322" s="36"/>
      <c r="H322" s="36"/>
    </row>
    <row r="323" spans="1:8" ht="12.75">
      <c r="A323" s="33"/>
      <c r="B323" s="33"/>
      <c r="C323" s="34"/>
      <c r="D323" s="33"/>
      <c r="E323" s="41"/>
      <c r="F323" s="35"/>
      <c r="G323" s="36"/>
      <c r="H323" s="36"/>
    </row>
    <row r="324" spans="1:8" ht="12.75">
      <c r="A324" s="33"/>
      <c r="B324" s="33"/>
      <c r="C324" s="34"/>
      <c r="D324" s="33"/>
      <c r="E324" s="41"/>
      <c r="F324" s="35"/>
      <c r="G324" s="36"/>
      <c r="H324" s="36"/>
    </row>
    <row r="325" spans="1:8" ht="12.75">
      <c r="A325" s="33"/>
      <c r="B325" s="33"/>
      <c r="C325" s="34"/>
      <c r="D325" s="33"/>
      <c r="E325" s="41"/>
      <c r="F325" s="35"/>
      <c r="G325" s="36"/>
      <c r="H325" s="36"/>
    </row>
    <row r="326" spans="1:8" ht="12.75">
      <c r="A326" s="33"/>
      <c r="B326" s="33"/>
      <c r="C326" s="34"/>
      <c r="D326" s="33"/>
      <c r="E326" s="41"/>
      <c r="F326" s="35"/>
      <c r="G326" s="36"/>
      <c r="H326" s="36"/>
    </row>
    <row r="327" spans="1:8" ht="12.75">
      <c r="A327" s="33"/>
      <c r="B327" s="33"/>
      <c r="C327" s="34"/>
      <c r="D327" s="33"/>
      <c r="E327" s="41"/>
      <c r="F327" s="35"/>
      <c r="G327" s="36"/>
      <c r="H327" s="36"/>
    </row>
    <row r="328" spans="1:8" ht="12.75">
      <c r="A328" s="33"/>
      <c r="B328" s="33"/>
      <c r="C328" s="34"/>
      <c r="D328" s="33"/>
      <c r="E328" s="41"/>
      <c r="F328" s="35"/>
      <c r="G328" s="36"/>
      <c r="H328" s="36"/>
    </row>
    <row r="329" spans="1:8" ht="12.75">
      <c r="A329" s="33"/>
      <c r="B329" s="33"/>
      <c r="C329" s="34"/>
      <c r="D329" s="33"/>
      <c r="E329" s="41"/>
      <c r="F329" s="35"/>
      <c r="G329" s="36"/>
      <c r="H329" s="36"/>
    </row>
    <row r="330" spans="1:8" ht="12.75">
      <c r="A330" s="33"/>
      <c r="B330" s="33"/>
      <c r="C330" s="34"/>
      <c r="D330" s="33"/>
      <c r="E330" s="41"/>
      <c r="F330" s="35"/>
      <c r="G330" s="36"/>
      <c r="H330" s="36"/>
    </row>
    <row r="331" spans="1:8" ht="12.75">
      <c r="A331" s="33"/>
      <c r="B331" s="33"/>
      <c r="C331" s="34"/>
      <c r="D331" s="33"/>
      <c r="E331" s="41"/>
      <c r="F331" s="35"/>
      <c r="G331" s="36"/>
      <c r="H331" s="36"/>
    </row>
    <row r="332" spans="1:8" ht="12.75">
      <c r="A332" s="33"/>
      <c r="B332" s="33"/>
      <c r="C332" s="34"/>
      <c r="D332" s="33"/>
      <c r="E332" s="41"/>
      <c r="F332" s="35"/>
      <c r="G332" s="36"/>
      <c r="H332" s="36"/>
    </row>
    <row r="333" spans="1:8" ht="12.75">
      <c r="A333" s="33"/>
      <c r="B333" s="33"/>
      <c r="C333" s="34"/>
      <c r="D333" s="33"/>
      <c r="E333" s="41"/>
      <c r="F333" s="35"/>
      <c r="G333" s="36"/>
      <c r="H333" s="36"/>
    </row>
    <row r="334" spans="1:8" ht="12.75">
      <c r="A334" s="33"/>
      <c r="B334" s="33"/>
      <c r="C334" s="34"/>
      <c r="D334" s="33"/>
      <c r="E334" s="41"/>
      <c r="F334" s="35"/>
      <c r="G334" s="36"/>
      <c r="H334" s="36"/>
    </row>
    <row r="335" spans="1:8" ht="12.75">
      <c r="A335" s="33"/>
      <c r="B335" s="33"/>
      <c r="C335" s="34"/>
      <c r="D335" s="33"/>
      <c r="E335" s="41"/>
      <c r="F335" s="35"/>
      <c r="G335" s="36"/>
      <c r="H335" s="36"/>
    </row>
    <row r="336" spans="1:8" ht="12.75">
      <c r="A336" s="33"/>
      <c r="B336" s="33"/>
      <c r="C336" s="34"/>
      <c r="D336" s="33"/>
      <c r="E336" s="41"/>
      <c r="F336" s="35"/>
      <c r="G336" s="36"/>
      <c r="H336" s="36"/>
    </row>
    <row r="337" spans="1:8" ht="12.75">
      <c r="A337" s="33"/>
      <c r="B337" s="33"/>
      <c r="C337" s="34"/>
      <c r="D337" s="33"/>
      <c r="E337" s="41"/>
      <c r="F337" s="35"/>
      <c r="G337" s="36"/>
      <c r="H337" s="36"/>
    </row>
    <row r="338" spans="1:8" ht="12.75">
      <c r="A338" s="33"/>
      <c r="B338" s="33"/>
      <c r="C338" s="34"/>
      <c r="D338" s="33"/>
      <c r="E338" s="41"/>
      <c r="F338" s="35"/>
      <c r="G338" s="36"/>
      <c r="H338" s="36"/>
    </row>
    <row r="339" spans="1:8" ht="12.75">
      <c r="A339" s="33"/>
      <c r="B339" s="33"/>
      <c r="C339" s="34"/>
      <c r="D339" s="33"/>
      <c r="E339" s="41"/>
      <c r="F339" s="35"/>
      <c r="G339" s="36"/>
      <c r="H339" s="36"/>
    </row>
    <row r="340" spans="1:8" ht="12.75">
      <c r="A340" s="33"/>
      <c r="B340" s="33"/>
      <c r="C340" s="34"/>
      <c r="D340" s="33"/>
      <c r="E340" s="41"/>
      <c r="F340" s="35"/>
      <c r="G340" s="36"/>
      <c r="H340" s="36"/>
    </row>
    <row r="341" spans="1:8" ht="12.75">
      <c r="A341" s="33"/>
      <c r="B341" s="33"/>
      <c r="C341" s="34"/>
      <c r="D341" s="33"/>
      <c r="E341" s="41"/>
      <c r="F341" s="35"/>
      <c r="G341" s="36"/>
      <c r="H341" s="36"/>
    </row>
    <row r="342" spans="1:8" ht="12.75">
      <c r="A342" s="33"/>
      <c r="B342" s="33"/>
      <c r="C342" s="34"/>
      <c r="D342" s="33"/>
      <c r="E342" s="41"/>
      <c r="F342" s="35"/>
      <c r="G342" s="36"/>
      <c r="H342" s="36"/>
    </row>
    <row r="343" spans="1:8" ht="12.75">
      <c r="A343" s="33"/>
      <c r="B343" s="33"/>
      <c r="C343" s="34"/>
      <c r="D343" s="33"/>
      <c r="E343" s="41"/>
      <c r="F343" s="35"/>
      <c r="G343" s="36"/>
      <c r="H343" s="36"/>
    </row>
    <row r="344" spans="1:8" ht="12.75">
      <c r="A344" s="33"/>
      <c r="B344" s="33"/>
      <c r="C344" s="34"/>
      <c r="D344" s="33"/>
      <c r="E344" s="41"/>
      <c r="F344" s="35"/>
      <c r="G344" s="36"/>
      <c r="H344" s="36"/>
    </row>
    <row r="345" spans="1:8" ht="12.75">
      <c r="A345" s="33"/>
      <c r="B345" s="33"/>
      <c r="C345" s="34"/>
      <c r="D345" s="33"/>
      <c r="E345" s="41"/>
      <c r="F345" s="35"/>
      <c r="G345" s="36"/>
      <c r="H345" s="36"/>
    </row>
    <row r="346" spans="1:8" ht="12.75">
      <c r="A346" s="33"/>
      <c r="B346" s="33"/>
      <c r="C346" s="34"/>
      <c r="D346" s="33"/>
      <c r="E346" s="41"/>
      <c r="F346" s="35"/>
      <c r="G346" s="36"/>
      <c r="H346" s="36"/>
    </row>
    <row r="347" spans="1:8" ht="12.75">
      <c r="A347" s="33"/>
      <c r="B347" s="33"/>
      <c r="C347" s="34"/>
      <c r="D347" s="33"/>
      <c r="E347" s="41"/>
      <c r="F347" s="35"/>
      <c r="G347" s="36"/>
      <c r="H347" s="36"/>
    </row>
    <row r="348" spans="1:8" ht="12.75">
      <c r="A348" s="33"/>
      <c r="B348" s="33"/>
      <c r="C348" s="34"/>
      <c r="D348" s="33"/>
      <c r="E348" s="41"/>
      <c r="F348" s="35"/>
      <c r="G348" s="36"/>
      <c r="H348" s="36"/>
    </row>
    <row r="349" spans="1:8" ht="12.75">
      <c r="A349" s="33"/>
      <c r="B349" s="33"/>
      <c r="C349" s="34"/>
      <c r="D349" s="33"/>
      <c r="E349" s="41"/>
      <c r="F349" s="35"/>
      <c r="G349" s="36"/>
      <c r="H349" s="36"/>
    </row>
    <row r="350" spans="1:8" ht="12.75">
      <c r="A350" s="33"/>
      <c r="B350" s="33"/>
      <c r="C350" s="34"/>
      <c r="D350" s="33"/>
      <c r="E350" s="41"/>
      <c r="F350" s="35"/>
      <c r="G350" s="36"/>
      <c r="H350" s="36"/>
    </row>
    <row r="351" spans="1:8" ht="12.75">
      <c r="A351" s="33"/>
      <c r="B351" s="33"/>
      <c r="C351" s="34"/>
      <c r="D351" s="33"/>
      <c r="E351" s="41"/>
      <c r="F351" s="35"/>
      <c r="G351" s="36"/>
      <c r="H351" s="36"/>
    </row>
    <row r="352" spans="1:8" ht="12.75">
      <c r="A352" s="33"/>
      <c r="B352" s="33"/>
      <c r="C352" s="34"/>
      <c r="D352" s="33"/>
      <c r="E352" s="41"/>
      <c r="F352" s="35"/>
      <c r="G352" s="36"/>
      <c r="H352" s="36"/>
    </row>
  </sheetData>
  <sheetProtection/>
  <mergeCells count="2">
    <mergeCell ref="A3:H3"/>
    <mergeCell ref="D51:D52"/>
  </mergeCells>
  <printOptions/>
  <pageMargins left="0.7086614173228347" right="0.3937007874015748" top="0.7874015748031497" bottom="0.7874015748031497" header="0.5118110236220472" footer="0.5118110236220472"/>
  <pageSetup horizontalDpi="300" verticalDpi="300" orientation="portrait" scale="90" r:id="rId1"/>
  <headerFooter alignWithMargins="0">
    <oddFooter>&amp;RStrona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B36"/>
  <sheetViews>
    <sheetView showGridLines="0" zoomScalePageLayoutView="0" workbookViewId="0" topLeftCell="A13">
      <selection activeCell="B6" sqref="B6"/>
    </sheetView>
  </sheetViews>
  <sheetFormatPr defaultColWidth="9.00390625" defaultRowHeight="12.75"/>
  <cols>
    <col min="2" max="2" width="11.75390625" style="0" customWidth="1"/>
  </cols>
  <sheetData>
    <row r="4" ht="12.75">
      <c r="B4" s="20">
        <v>2389752</v>
      </c>
    </row>
    <row r="5" ht="12.75">
      <c r="B5" s="20">
        <v>27245.83</v>
      </c>
    </row>
    <row r="6" ht="12.75">
      <c r="B6" s="20">
        <v>918578.8</v>
      </c>
    </row>
    <row r="7" ht="12.75">
      <c r="B7" s="20">
        <v>114612.22</v>
      </c>
    </row>
    <row r="8" ht="12.75">
      <c r="B8" s="20">
        <v>65914</v>
      </c>
    </row>
    <row r="9" ht="12.75">
      <c r="B9" s="20">
        <v>55953.28</v>
      </c>
    </row>
    <row r="10" ht="12.75">
      <c r="B10" s="20">
        <v>6250</v>
      </c>
    </row>
    <row r="11" ht="12.75">
      <c r="B11" s="20">
        <v>207497.4</v>
      </c>
    </row>
    <row r="12" ht="12.75">
      <c r="B12" s="20">
        <v>34384.52</v>
      </c>
    </row>
    <row r="13" ht="12.75">
      <c r="B13" s="20">
        <v>37525</v>
      </c>
    </row>
    <row r="14" ht="12.75">
      <c r="B14" s="20">
        <v>60714</v>
      </c>
    </row>
    <row r="15" ht="12.75">
      <c r="B15" s="20">
        <v>166420</v>
      </c>
    </row>
    <row r="16" ht="12.75">
      <c r="B16" s="20">
        <v>12773.09</v>
      </c>
    </row>
    <row r="17" ht="12.75">
      <c r="B17" s="20">
        <v>107667.5</v>
      </c>
    </row>
    <row r="18" ht="12.75">
      <c r="B18" s="20">
        <v>9850</v>
      </c>
    </row>
    <row r="19" ht="12.75">
      <c r="B19" s="20">
        <v>12309</v>
      </c>
    </row>
    <row r="20" ht="12.75">
      <c r="B20" s="20">
        <v>135570.4</v>
      </c>
    </row>
    <row r="21" ht="12.75">
      <c r="B21" s="20">
        <v>122680.38</v>
      </c>
    </row>
    <row r="22" ht="12.75">
      <c r="B22" s="20">
        <v>66652.5</v>
      </c>
    </row>
    <row r="23" ht="12.75">
      <c r="B23" s="20">
        <v>225677.23</v>
      </c>
    </row>
    <row r="24" ht="12.75">
      <c r="B24" s="20">
        <v>27988.05</v>
      </c>
    </row>
    <row r="25" ht="12.75">
      <c r="B25" s="20">
        <v>338111.47</v>
      </c>
    </row>
    <row r="26" ht="12.75">
      <c r="B26" s="20">
        <v>67335.14</v>
      </c>
    </row>
    <row r="27" ht="12.75">
      <c r="B27" s="20">
        <v>2111.45</v>
      </c>
    </row>
    <row r="28" ht="12.75">
      <c r="B28" s="20">
        <v>11885.65</v>
      </c>
    </row>
    <row r="29" ht="12.75">
      <c r="B29" s="20">
        <v>460604.15</v>
      </c>
    </row>
    <row r="30" ht="12.75">
      <c r="B30" s="20">
        <v>878266.48</v>
      </c>
    </row>
    <row r="31" ht="12.75">
      <c r="B31" s="20">
        <v>3064.5</v>
      </c>
    </row>
    <row r="32" ht="12.75">
      <c r="B32" s="20">
        <v>26199</v>
      </c>
    </row>
    <row r="33" ht="12.75">
      <c r="B33" s="20">
        <v>9360</v>
      </c>
    </row>
    <row r="34" ht="12.75">
      <c r="B34" s="20">
        <v>11132.16</v>
      </c>
    </row>
    <row r="35" ht="12.75">
      <c r="B35" s="20">
        <v>11113.48</v>
      </c>
    </row>
    <row r="36" ht="12.75">
      <c r="B36" s="20">
        <f>SUM(B4:B35)</f>
        <v>6625198.680000002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Urzad</cp:lastModifiedBy>
  <cp:lastPrinted>2012-03-29T06:56:48Z</cp:lastPrinted>
  <dcterms:created xsi:type="dcterms:W3CDTF">2011-03-13T14:21:19Z</dcterms:created>
  <dcterms:modified xsi:type="dcterms:W3CDTF">2012-03-29T06:56:49Z</dcterms:modified>
  <cp:category/>
  <cp:version/>
  <cp:contentType/>
  <cp:contentStatus/>
</cp:coreProperties>
</file>